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23120" windowHeight="20640" activeTab="2"/>
  </bookViews>
  <sheets>
    <sheet name="August 2010 Pay Scales" sheetId="1" r:id="rId1"/>
    <sheet name="Payroll explanation" sheetId="2" r:id="rId2"/>
    <sheet name="Career fam's &amp; pathways-Aug10" sheetId="3" r:id="rId3"/>
  </sheets>
  <definedNames>
    <definedName name="_xlnm.Print_Area" localSheetId="0">'August 2010 Pay Scales'!$A$1:$R$72</definedName>
    <definedName name="_xlnm.Print_Area" localSheetId="2">'Career fam''s &amp; pathways-Aug10'!$A$1:$O$70</definedName>
    <definedName name="_xlnm.Print_Area" localSheetId="1">'Payroll explanation'!$A$1:$O$16</definedName>
  </definedNames>
  <calcPr fullCalcOnLoad="1"/>
</workbook>
</file>

<file path=xl/sharedStrings.xml><?xml version="1.0" encoding="utf-8"?>
<sst xmlns="http://schemas.openxmlformats.org/spreadsheetml/2006/main" count="45" uniqueCount="34">
  <si>
    <t>Harmonised Pay Spine</t>
  </si>
  <si>
    <t>Hourly rate</t>
  </si>
  <si>
    <t>4*</t>
  </si>
  <si>
    <t>Business Support</t>
  </si>
  <si>
    <t>Learning Support</t>
  </si>
  <si>
    <t>Teaching &amp; Training</t>
  </si>
  <si>
    <t>Advanced Teaching &amp; Training</t>
  </si>
  <si>
    <t>Leadership &amp; Management</t>
  </si>
  <si>
    <t>37^</t>
  </si>
  <si>
    <t>*</t>
  </si>
  <si>
    <t>Unqualified lecturers</t>
  </si>
  <si>
    <t>BOLD</t>
  </si>
  <si>
    <t>^</t>
  </si>
  <si>
    <t>Discretionary Recruitment, Retention</t>
  </si>
  <si>
    <t xml:space="preserve"> &amp; Motivation pay points</t>
  </si>
  <si>
    <r>
      <t>36</t>
    </r>
    <r>
      <rPr>
        <b/>
        <sz val="6.5"/>
        <rFont val="Arial"/>
        <family val="2"/>
      </rPr>
      <t>^</t>
    </r>
  </si>
  <si>
    <t xml:space="preserve">This is the AoC's normal practice for recommended pay scale.  </t>
  </si>
  <si>
    <t>2009/10</t>
  </si>
  <si>
    <t>With rounding</t>
  </si>
  <si>
    <t>2010/11</t>
  </si>
  <si>
    <t>Recommended Pay Scale: 1 August 2010, with 0.2% increase or £50</t>
  </si>
  <si>
    <t>%</t>
  </si>
  <si>
    <t>increase</t>
  </si>
  <si>
    <t>Final</t>
  </si>
  <si>
    <t>2010 - 2011</t>
  </si>
  <si>
    <t xml:space="preserve">0.2% or £50 - Advanced calculations for Payroll </t>
  </si>
  <si>
    <t>A calculation has been applied to the August 2010 figures to make the resultant salaries divisible by 3, resulting in more appropriate figures for payroll purposes.</t>
  </si>
  <si>
    <t>Harmonised Pay Spine (+0.2%)</t>
  </si>
  <si>
    <t>Career Families and Pathways – 1 August 2010</t>
  </si>
  <si>
    <t>Recommended minimum wage (£7.04 per hour)</t>
  </si>
  <si>
    <t>Shortened pay progression points</t>
  </si>
  <si>
    <t>Without rounding, 0.2% only</t>
  </si>
  <si>
    <t>Without rounding, 0.2% or £50</t>
  </si>
  <si>
    <t>£ Increase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</si>
</sst>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&quot;£&quot;#,##0"/>
    <numFmt numFmtId="169" formatCode="0.0%"/>
    <numFmt numFmtId="170" formatCode="&quot;£&quot;#,##0.0"/>
    <numFmt numFmtId="171" formatCode="0.0"/>
    <numFmt numFmtId="172" formatCode="&quot;£&quot;#,##0.00"/>
    <numFmt numFmtId="173" formatCode="[$-809]dd\ mmmm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%"/>
  </numFmts>
  <fonts count="3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Palatino"/>
      <family val="1"/>
    </font>
    <font>
      <sz val="8"/>
      <name val="Palatino"/>
      <family val="1"/>
    </font>
    <font>
      <b/>
      <sz val="10"/>
      <name val="Arial"/>
      <family val="2"/>
    </font>
    <font>
      <sz val="8"/>
      <name val="Arial"/>
      <family val="2"/>
    </font>
    <font>
      <b/>
      <sz val="6.5"/>
      <name val="Arial"/>
      <family val="2"/>
    </font>
    <font>
      <sz val="6.5"/>
      <name val="Arial"/>
      <family val="2"/>
    </font>
    <font>
      <sz val="7.5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b/>
      <i/>
      <sz val="7.5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Palatino"/>
      <family val="2"/>
    </font>
    <font>
      <sz val="11"/>
      <color indexed="9"/>
      <name val="Palatino"/>
      <family val="2"/>
    </font>
    <font>
      <sz val="11"/>
      <color indexed="20"/>
      <name val="Palatino"/>
      <family val="2"/>
    </font>
    <font>
      <b/>
      <sz val="11"/>
      <color indexed="52"/>
      <name val="Palatino"/>
      <family val="2"/>
    </font>
    <font>
      <b/>
      <sz val="11"/>
      <color indexed="9"/>
      <name val="Palatino"/>
      <family val="2"/>
    </font>
    <font>
      <i/>
      <sz val="11"/>
      <color indexed="23"/>
      <name val="Palatino"/>
      <family val="2"/>
    </font>
    <font>
      <sz val="11"/>
      <color indexed="17"/>
      <name val="Palatino"/>
      <family val="2"/>
    </font>
    <font>
      <b/>
      <sz val="15"/>
      <color indexed="56"/>
      <name val="Palatino"/>
      <family val="2"/>
    </font>
    <font>
      <b/>
      <sz val="13"/>
      <color indexed="56"/>
      <name val="Palatino"/>
      <family val="2"/>
    </font>
    <font>
      <b/>
      <sz val="11"/>
      <color indexed="56"/>
      <name val="Palatino"/>
      <family val="2"/>
    </font>
    <font>
      <sz val="11"/>
      <color indexed="62"/>
      <name val="Palatino"/>
      <family val="2"/>
    </font>
    <font>
      <sz val="11"/>
      <color indexed="52"/>
      <name val="Palatino"/>
      <family val="2"/>
    </font>
    <font>
      <sz val="11"/>
      <color indexed="60"/>
      <name val="Palatino"/>
      <family val="2"/>
    </font>
    <font>
      <b/>
      <sz val="11"/>
      <color indexed="63"/>
      <name val="Palatino"/>
      <family val="2"/>
    </font>
    <font>
      <b/>
      <sz val="18"/>
      <color indexed="56"/>
      <name val="Cambria"/>
      <family val="2"/>
    </font>
    <font>
      <b/>
      <sz val="11"/>
      <color indexed="8"/>
      <name val="Palatino"/>
      <family val="2"/>
    </font>
    <font>
      <sz val="11"/>
      <color indexed="10"/>
      <name val="Palatin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0" fillId="24" borderId="0" xfId="0" applyFill="1" applyAlignment="1">
      <alignment/>
    </xf>
    <xf numFmtId="0" fontId="3" fillId="0" borderId="0" xfId="58">
      <alignment/>
      <protection/>
    </xf>
    <xf numFmtId="0" fontId="8" fillId="0" borderId="0" xfId="58" applyFont="1">
      <alignment/>
      <protection/>
    </xf>
    <xf numFmtId="0" fontId="8" fillId="0" borderId="10" xfId="58" applyFont="1" applyBorder="1" applyAlignment="1">
      <alignment horizontal="right"/>
      <protection/>
    </xf>
    <xf numFmtId="0" fontId="8" fillId="0" borderId="11" xfId="58" applyFont="1" applyBorder="1" applyAlignment="1">
      <alignment horizontal="right"/>
      <protection/>
    </xf>
    <xf numFmtId="0" fontId="8" fillId="0" borderId="10" xfId="58" applyFont="1" applyBorder="1">
      <alignment/>
      <protection/>
    </xf>
    <xf numFmtId="0" fontId="8" fillId="0" borderId="0" xfId="58" applyFont="1" applyBorder="1">
      <alignment/>
      <protection/>
    </xf>
    <xf numFmtId="0" fontId="8" fillId="0" borderId="12" xfId="58" applyFont="1" applyBorder="1">
      <alignment/>
      <protection/>
    </xf>
    <xf numFmtId="0" fontId="7" fillId="0" borderId="10" xfId="58" applyFont="1" applyBorder="1">
      <alignment/>
      <protection/>
    </xf>
    <xf numFmtId="0" fontId="8" fillId="0" borderId="10" xfId="58" applyFont="1" applyBorder="1" applyAlignment="1">
      <alignment horizontal="center"/>
      <protection/>
    </xf>
    <xf numFmtId="0" fontId="7" fillId="0" borderId="12" xfId="58" applyFont="1" applyBorder="1" applyAlignment="1">
      <alignment horizontal="center"/>
      <protection/>
    </xf>
    <xf numFmtId="0" fontId="8" fillId="0" borderId="11" xfId="58" applyFont="1" applyBorder="1" applyAlignment="1">
      <alignment/>
      <protection/>
    </xf>
    <xf numFmtId="0" fontId="8" fillId="0" borderId="10" xfId="58" applyFont="1" applyBorder="1" applyAlignment="1">
      <alignment/>
      <protection/>
    </xf>
    <xf numFmtId="0" fontId="8" fillId="0" borderId="12" xfId="58" applyFont="1" applyBorder="1" applyAlignment="1">
      <alignment/>
      <protection/>
    </xf>
    <xf numFmtId="0" fontId="9" fillId="0" borderId="0" xfId="58" applyFont="1" applyAlignment="1">
      <alignment horizontal="center"/>
      <protection/>
    </xf>
    <xf numFmtId="0" fontId="9" fillId="0" borderId="0" xfId="58" applyFont="1">
      <alignment/>
      <protection/>
    </xf>
    <xf numFmtId="0" fontId="6" fillId="0" borderId="0" xfId="58" applyFont="1">
      <alignment/>
      <protection/>
    </xf>
    <xf numFmtId="0" fontId="10" fillId="0" borderId="0" xfId="58" applyFont="1">
      <alignment/>
      <protection/>
    </xf>
    <xf numFmtId="0" fontId="11" fillId="0" borderId="0" xfId="58" applyFont="1" applyAlignment="1">
      <alignment horizontal="center"/>
      <protection/>
    </xf>
    <xf numFmtId="0" fontId="10" fillId="0" borderId="0" xfId="58" applyFont="1" applyAlignment="1">
      <alignment horizontal="center"/>
      <protection/>
    </xf>
    <xf numFmtId="0" fontId="12" fillId="0" borderId="0" xfId="58" applyFont="1" applyAlignment="1">
      <alignment horizontal="center"/>
      <protection/>
    </xf>
    <xf numFmtId="168" fontId="8" fillId="0" borderId="13" xfId="58" applyNumberFormat="1" applyFont="1" applyBorder="1">
      <alignment/>
      <protection/>
    </xf>
    <xf numFmtId="168" fontId="8" fillId="0" borderId="14" xfId="58" applyNumberFormat="1" applyFont="1" applyBorder="1">
      <alignment/>
      <protection/>
    </xf>
    <xf numFmtId="168" fontId="8" fillId="10" borderId="13" xfId="58" applyNumberFormat="1" applyFont="1" applyFill="1" applyBorder="1">
      <alignment/>
      <protection/>
    </xf>
    <xf numFmtId="0" fontId="7" fillId="10" borderId="11" xfId="58" applyFont="1" applyFill="1" applyBorder="1">
      <alignment/>
      <protection/>
    </xf>
    <xf numFmtId="0" fontId="8" fillId="10" borderId="10" xfId="58" applyFont="1" applyFill="1" applyBorder="1">
      <alignment/>
      <protection/>
    </xf>
    <xf numFmtId="0" fontId="7" fillId="10" borderId="10" xfId="58" applyFont="1" applyFill="1" applyBorder="1">
      <alignment/>
      <protection/>
    </xf>
    <xf numFmtId="0" fontId="9" fillId="10" borderId="15" xfId="58" applyFont="1" applyFill="1" applyBorder="1">
      <alignment/>
      <protection/>
    </xf>
    <xf numFmtId="168" fontId="7" fillId="10" borderId="13" xfId="58" applyNumberFormat="1" applyFont="1" applyFill="1" applyBorder="1">
      <alignment/>
      <protection/>
    </xf>
    <xf numFmtId="168" fontId="7" fillId="0" borderId="13" xfId="58" applyNumberFormat="1" applyFont="1" applyBorder="1">
      <alignment/>
      <protection/>
    </xf>
    <xf numFmtId="168" fontId="7" fillId="0" borderId="14" xfId="58" applyNumberFormat="1" applyFont="1" applyBorder="1">
      <alignment/>
      <protection/>
    </xf>
    <xf numFmtId="0" fontId="13" fillId="24" borderId="0" xfId="57" applyFont="1" applyFill="1">
      <alignment/>
      <protection/>
    </xf>
    <xf numFmtId="0" fontId="0" fillId="24" borderId="0" xfId="57" applyFont="1" applyFill="1" applyBorder="1">
      <alignment/>
      <protection/>
    </xf>
    <xf numFmtId="0" fontId="0" fillId="24" borderId="0" xfId="57" applyFont="1" applyFill="1">
      <alignment/>
      <protection/>
    </xf>
    <xf numFmtId="0" fontId="0" fillId="24" borderId="0" xfId="57" applyFont="1" applyFill="1">
      <alignment/>
      <protection/>
    </xf>
    <xf numFmtId="0" fontId="0" fillId="0" borderId="0" xfId="57" applyFont="1">
      <alignment/>
      <protection/>
    </xf>
    <xf numFmtId="0" fontId="14" fillId="24" borderId="0" xfId="57" applyFont="1" applyFill="1">
      <alignment/>
      <protection/>
    </xf>
    <xf numFmtId="0" fontId="14" fillId="24" borderId="0" xfId="57" applyFont="1" applyFill="1">
      <alignment/>
      <protection/>
    </xf>
    <xf numFmtId="0" fontId="14" fillId="0" borderId="0" xfId="57" applyFont="1">
      <alignment/>
      <protection/>
    </xf>
    <xf numFmtId="0" fontId="0" fillId="0" borderId="16" xfId="57" applyFont="1" applyFill="1" applyBorder="1" applyAlignment="1">
      <alignment horizontal="right"/>
      <protection/>
    </xf>
    <xf numFmtId="168" fontId="0" fillId="0" borderId="17" xfId="57" applyNumberFormat="1" applyFont="1" applyFill="1" applyBorder="1">
      <alignment/>
      <protection/>
    </xf>
    <xf numFmtId="0" fontId="0" fillId="20" borderId="16" xfId="57" applyFont="1" applyFill="1" applyBorder="1" applyAlignment="1">
      <alignment horizontal="right"/>
      <protection/>
    </xf>
    <xf numFmtId="168" fontId="0" fillId="20" borderId="17" xfId="57" applyNumberFormat="1" applyFont="1" applyFill="1" applyBorder="1">
      <alignment/>
      <protection/>
    </xf>
    <xf numFmtId="0" fontId="0" fillId="0" borderId="18" xfId="57" applyFont="1" applyFill="1" applyBorder="1">
      <alignment/>
      <protection/>
    </xf>
    <xf numFmtId="168" fontId="0" fillId="0" borderId="19" xfId="57" applyNumberFormat="1" applyFont="1" applyFill="1" applyBorder="1">
      <alignment/>
      <protection/>
    </xf>
    <xf numFmtId="0" fontId="0" fillId="20" borderId="18" xfId="57" applyFont="1" applyFill="1" applyBorder="1">
      <alignment/>
      <protection/>
    </xf>
    <xf numFmtId="168" fontId="0" fillId="20" borderId="19" xfId="57" applyNumberFormat="1" applyFont="1" applyFill="1" applyBorder="1">
      <alignment/>
      <protection/>
    </xf>
    <xf numFmtId="168" fontId="0" fillId="0" borderId="20" xfId="57" applyNumberFormat="1" applyFont="1" applyFill="1" applyBorder="1">
      <alignment/>
      <protection/>
    </xf>
    <xf numFmtId="0" fontId="0" fillId="20" borderId="21" xfId="57" applyFont="1" applyFill="1" applyBorder="1">
      <alignment/>
      <protection/>
    </xf>
    <xf numFmtId="168" fontId="0" fillId="20" borderId="20" xfId="57" applyNumberFormat="1" applyFont="1" applyFill="1" applyBorder="1">
      <alignment/>
      <protection/>
    </xf>
    <xf numFmtId="0" fontId="0" fillId="0" borderId="18" xfId="57" applyFont="1" applyBorder="1">
      <alignment/>
      <protection/>
    </xf>
    <xf numFmtId="0" fontId="0" fillId="0" borderId="22" xfId="57" applyFont="1" applyBorder="1">
      <alignment/>
      <protection/>
    </xf>
    <xf numFmtId="168" fontId="0" fillId="0" borderId="23" xfId="57" applyNumberFormat="1" applyFont="1" applyFill="1" applyBorder="1">
      <alignment/>
      <protection/>
    </xf>
    <xf numFmtId="0" fontId="0" fillId="20" borderId="22" xfId="57" applyFont="1" applyFill="1" applyBorder="1">
      <alignment/>
      <protection/>
    </xf>
    <xf numFmtId="168" fontId="0" fillId="20" borderId="23" xfId="57" applyNumberFormat="1" applyFont="1" applyFill="1" applyBorder="1">
      <alignment/>
      <protection/>
    </xf>
    <xf numFmtId="0" fontId="0" fillId="0" borderId="0" xfId="57" applyFont="1" applyFill="1" applyBorder="1">
      <alignment/>
      <protection/>
    </xf>
    <xf numFmtId="0" fontId="0" fillId="0" borderId="0" xfId="57" applyFont="1" applyFill="1">
      <alignment/>
      <protection/>
    </xf>
    <xf numFmtId="0" fontId="0" fillId="0" borderId="21" xfId="57" applyFont="1" applyBorder="1">
      <alignment/>
      <protection/>
    </xf>
    <xf numFmtId="168" fontId="0" fillId="20" borderId="24" xfId="57" applyNumberFormat="1" applyFont="1" applyFill="1" applyBorder="1">
      <alignment/>
      <protection/>
    </xf>
    <xf numFmtId="168" fontId="0" fillId="20" borderId="25" xfId="57" applyNumberFormat="1" applyFont="1" applyFill="1" applyBorder="1">
      <alignment/>
      <protection/>
    </xf>
    <xf numFmtId="168" fontId="0" fillId="20" borderId="26" xfId="57" applyNumberFormat="1" applyFont="1" applyFill="1" applyBorder="1">
      <alignment/>
      <protection/>
    </xf>
    <xf numFmtId="168" fontId="0" fillId="20" borderId="27" xfId="57" applyNumberFormat="1" applyFont="1" applyFill="1" applyBorder="1">
      <alignment/>
      <protection/>
    </xf>
    <xf numFmtId="0" fontId="5" fillId="24" borderId="0" xfId="57" applyFont="1" applyFill="1" applyBorder="1" applyAlignment="1">
      <alignment horizontal="center"/>
      <protection/>
    </xf>
    <xf numFmtId="0" fontId="0" fillId="24" borderId="0" xfId="57" applyFont="1" applyFill="1" applyBorder="1">
      <alignment/>
      <protection/>
    </xf>
    <xf numFmtId="15" fontId="5" fillId="24" borderId="0" xfId="57" applyNumberFormat="1" applyFont="1" applyFill="1" applyBorder="1" applyAlignment="1">
      <alignment horizontal="center"/>
      <protection/>
    </xf>
    <xf numFmtId="168" fontId="0" fillId="24" borderId="0" xfId="57" applyNumberFormat="1" applyFont="1" applyFill="1" applyBorder="1">
      <alignment/>
      <protection/>
    </xf>
    <xf numFmtId="0" fontId="5" fillId="20" borderId="28" xfId="57" applyFont="1" applyFill="1" applyBorder="1" applyAlignment="1">
      <alignment horizontal="center"/>
      <protection/>
    </xf>
    <xf numFmtId="15" fontId="5" fillId="20" borderId="27" xfId="57" applyNumberFormat="1" applyFont="1" applyFill="1" applyBorder="1" applyAlignment="1">
      <alignment horizontal="center"/>
      <protection/>
    </xf>
    <xf numFmtId="10" fontId="0" fillId="20" borderId="28" xfId="57" applyNumberFormat="1" applyFont="1" applyFill="1" applyBorder="1">
      <alignment/>
      <protection/>
    </xf>
    <xf numFmtId="10" fontId="0" fillId="20" borderId="25" xfId="57" applyNumberFormat="1" applyFont="1" applyFill="1" applyBorder="1">
      <alignment/>
      <protection/>
    </xf>
    <xf numFmtId="10" fontId="0" fillId="20" borderId="27" xfId="57" applyNumberFormat="1" applyFont="1" applyFill="1" applyBorder="1">
      <alignment/>
      <protection/>
    </xf>
    <xf numFmtId="10" fontId="0" fillId="20" borderId="26" xfId="57" applyNumberFormat="1" applyFont="1" applyFill="1" applyBorder="1">
      <alignment/>
      <protection/>
    </xf>
    <xf numFmtId="172" fontId="0" fillId="24" borderId="28" xfId="57" applyNumberFormat="1" applyFont="1" applyFill="1" applyBorder="1">
      <alignment/>
      <protection/>
    </xf>
    <xf numFmtId="172" fontId="0" fillId="24" borderId="25" xfId="57" applyNumberFormat="1" applyFont="1" applyFill="1" applyBorder="1">
      <alignment/>
      <protection/>
    </xf>
    <xf numFmtId="172" fontId="0" fillId="24" borderId="27" xfId="57" applyNumberFormat="1" applyFont="1" applyFill="1" applyBorder="1">
      <alignment/>
      <protection/>
    </xf>
    <xf numFmtId="172" fontId="0" fillId="24" borderId="26" xfId="57" applyNumberFormat="1" applyFont="1" applyFill="1" applyBorder="1">
      <alignment/>
      <protection/>
    </xf>
    <xf numFmtId="0" fontId="0" fillId="24" borderId="0" xfId="0" applyFont="1" applyFill="1" applyAlignment="1">
      <alignment/>
    </xf>
    <xf numFmtId="0" fontId="5" fillId="24" borderId="29" xfId="57" applyFont="1" applyFill="1" applyBorder="1" applyAlignment="1">
      <alignment horizontal="center"/>
      <protection/>
    </xf>
    <xf numFmtId="0" fontId="5" fillId="24" borderId="30" xfId="57" applyFont="1" applyFill="1" applyBorder="1" applyAlignment="1">
      <alignment horizontal="center"/>
      <protection/>
    </xf>
    <xf numFmtId="0" fontId="5" fillId="24" borderId="16" xfId="57" applyFont="1" applyFill="1" applyBorder="1" applyAlignment="1">
      <alignment horizontal="center" wrapText="1"/>
      <protection/>
    </xf>
    <xf numFmtId="0" fontId="5" fillId="24" borderId="17" xfId="57" applyFont="1" applyFill="1" applyBorder="1" applyAlignment="1">
      <alignment horizontal="center" wrapText="1"/>
      <protection/>
    </xf>
    <xf numFmtId="15" fontId="5" fillId="24" borderId="22" xfId="57" applyNumberFormat="1" applyFont="1" applyFill="1" applyBorder="1" applyAlignment="1">
      <alignment horizontal="center"/>
      <protection/>
    </xf>
    <xf numFmtId="15" fontId="5" fillId="24" borderId="23" xfId="57" applyNumberFormat="1" applyFont="1" applyFill="1" applyBorder="1" applyAlignment="1">
      <alignment horizontal="center"/>
      <protection/>
    </xf>
    <xf numFmtId="0" fontId="5" fillId="20" borderId="16" xfId="57" applyFont="1" applyFill="1" applyBorder="1" applyAlignment="1">
      <alignment horizontal="center"/>
      <protection/>
    </xf>
    <xf numFmtId="0" fontId="5" fillId="20" borderId="17" xfId="57" applyFont="1" applyFill="1" applyBorder="1" applyAlignment="1">
      <alignment horizontal="center"/>
      <protection/>
    </xf>
    <xf numFmtId="15" fontId="5" fillId="20" borderId="22" xfId="57" applyNumberFormat="1" applyFont="1" applyFill="1" applyBorder="1" applyAlignment="1">
      <alignment horizontal="center"/>
      <protection/>
    </xf>
    <xf numFmtId="15" fontId="5" fillId="20" borderId="23" xfId="57" applyNumberFormat="1" applyFont="1" applyFill="1" applyBorder="1" applyAlignment="1">
      <alignment horizontal="center"/>
      <protection/>
    </xf>
    <xf numFmtId="0" fontId="5" fillId="24" borderId="31" xfId="57" applyFont="1" applyFill="1" applyBorder="1" applyAlignment="1">
      <alignment horizontal="center"/>
      <protection/>
    </xf>
    <xf numFmtId="0" fontId="5" fillId="24" borderId="32" xfId="57" applyFont="1" applyFill="1" applyBorder="1" applyAlignment="1">
      <alignment horizontal="center"/>
      <protection/>
    </xf>
    <xf numFmtId="0" fontId="5" fillId="0" borderId="16" xfId="57" applyFont="1" applyBorder="1" applyAlignment="1">
      <alignment horizontal="center"/>
      <protection/>
    </xf>
    <xf numFmtId="0" fontId="5" fillId="0" borderId="17" xfId="57" applyFont="1" applyBorder="1" applyAlignment="1">
      <alignment horizontal="center"/>
      <protection/>
    </xf>
    <xf numFmtId="15" fontId="5" fillId="0" borderId="18" xfId="57" applyNumberFormat="1" applyFont="1" applyBorder="1" applyAlignment="1">
      <alignment horizontal="center"/>
      <protection/>
    </xf>
    <xf numFmtId="15" fontId="5" fillId="0" borderId="19" xfId="57" applyNumberFormat="1" applyFont="1" applyBorder="1" applyAlignment="1">
      <alignment horizontal="center"/>
      <protection/>
    </xf>
    <xf numFmtId="0" fontId="5" fillId="24" borderId="28" xfId="57" applyFont="1" applyFill="1" applyBorder="1" applyAlignment="1">
      <alignment horizontal="center" wrapText="1"/>
      <protection/>
    </xf>
    <xf numFmtId="0" fontId="5" fillId="24" borderId="27" xfId="57" applyFont="1" applyFill="1" applyBorder="1" applyAlignment="1">
      <alignment horizontal="center" wrapText="1"/>
      <protection/>
    </xf>
    <xf numFmtId="0" fontId="5" fillId="25" borderId="31" xfId="57" applyFont="1" applyFill="1" applyBorder="1" applyAlignment="1">
      <alignment horizontal="center"/>
      <protection/>
    </xf>
    <xf numFmtId="0" fontId="5" fillId="25" borderId="33" xfId="57" applyFont="1" applyFill="1" applyBorder="1" applyAlignment="1">
      <alignment horizontal="center"/>
      <protection/>
    </xf>
    <xf numFmtId="0" fontId="5" fillId="25" borderId="32" xfId="57" applyFont="1" applyFill="1" applyBorder="1" applyAlignment="1">
      <alignment horizontal="center"/>
      <protection/>
    </xf>
    <xf numFmtId="0" fontId="5" fillId="20" borderId="34" xfId="57" applyFont="1" applyFill="1" applyBorder="1" applyAlignment="1">
      <alignment horizontal="center"/>
      <protection/>
    </xf>
    <xf numFmtId="0" fontId="5" fillId="20" borderId="22" xfId="57" applyFont="1" applyFill="1" applyBorder="1" applyAlignment="1">
      <alignment horizontal="center"/>
      <protection/>
    </xf>
    <xf numFmtId="0" fontId="5" fillId="20" borderId="35" xfId="57" applyFont="1" applyFill="1" applyBorder="1" applyAlignment="1">
      <alignment horizontal="center"/>
      <protection/>
    </xf>
    <xf numFmtId="0" fontId="5" fillId="20" borderId="23" xfId="57" applyFont="1" applyFill="1" applyBorder="1" applyAlignment="1">
      <alignment horizontal="center"/>
      <protection/>
    </xf>
    <xf numFmtId="0" fontId="5" fillId="20" borderId="16" xfId="57" applyFont="1" applyFill="1" applyBorder="1" applyAlignment="1">
      <alignment horizontal="center" wrapText="1"/>
      <protection/>
    </xf>
    <xf numFmtId="0" fontId="5" fillId="20" borderId="34" xfId="57" applyFont="1" applyFill="1" applyBorder="1" applyAlignment="1">
      <alignment horizontal="center" wrapText="1"/>
      <protection/>
    </xf>
    <xf numFmtId="0" fontId="5" fillId="20" borderId="17" xfId="57" applyFont="1" applyFill="1" applyBorder="1" applyAlignment="1">
      <alignment horizontal="center" wrapText="1"/>
      <protection/>
    </xf>
    <xf numFmtId="0" fontId="5" fillId="20" borderId="22" xfId="57" applyFont="1" applyFill="1" applyBorder="1" applyAlignment="1">
      <alignment horizontal="center" wrapText="1"/>
      <protection/>
    </xf>
    <xf numFmtId="0" fontId="5" fillId="20" borderId="35" xfId="57" applyFont="1" applyFill="1" applyBorder="1" applyAlignment="1">
      <alignment horizontal="center" wrapText="1"/>
      <protection/>
    </xf>
    <xf numFmtId="0" fontId="5" fillId="20" borderId="23" xfId="57" applyFont="1" applyFill="1" applyBorder="1" applyAlignment="1">
      <alignment horizontal="center" wrapText="1"/>
      <protection/>
    </xf>
    <xf numFmtId="0" fontId="5" fillId="20" borderId="28" xfId="57" applyFont="1" applyFill="1" applyBorder="1" applyAlignment="1">
      <alignment horizontal="center" vertical="center" wrapText="1"/>
      <protection/>
    </xf>
    <xf numFmtId="0" fontId="5" fillId="20" borderId="26" xfId="57" applyFont="1" applyFill="1" applyBorder="1" applyAlignment="1">
      <alignment horizontal="center" vertical="center" wrapText="1"/>
      <protection/>
    </xf>
    <xf numFmtId="0" fontId="5" fillId="24" borderId="36" xfId="57" applyFont="1" applyFill="1" applyBorder="1" applyAlignment="1">
      <alignment horizontal="center"/>
      <protection/>
    </xf>
    <xf numFmtId="0" fontId="5" fillId="24" borderId="37" xfId="57" applyFont="1" applyFill="1" applyBorder="1" applyAlignment="1">
      <alignment horizontal="center"/>
      <protection/>
    </xf>
    <xf numFmtId="0" fontId="5" fillId="22" borderId="31" xfId="0" applyFont="1" applyFill="1" applyBorder="1" applyAlignment="1">
      <alignment horizontal="center"/>
    </xf>
    <xf numFmtId="0" fontId="5" fillId="22" borderId="33" xfId="0" applyFont="1" applyFill="1" applyBorder="1" applyAlignment="1">
      <alignment horizontal="center"/>
    </xf>
    <xf numFmtId="0" fontId="5" fillId="22" borderId="32" xfId="0" applyFont="1" applyFill="1" applyBorder="1" applyAlignment="1">
      <alignment horizontal="center"/>
    </xf>
    <xf numFmtId="0" fontId="7" fillId="0" borderId="38" xfId="58" applyFont="1" applyBorder="1" applyAlignment="1">
      <alignment horizontal="center" vertical="center" wrapText="1"/>
      <protection/>
    </xf>
    <xf numFmtId="0" fontId="7" fillId="0" borderId="39" xfId="58" applyFont="1" applyBorder="1" applyAlignment="1">
      <alignment horizontal="center" vertical="center" wrapText="1"/>
      <protection/>
    </xf>
    <xf numFmtId="0" fontId="13" fillId="0" borderId="0" xfId="58" applyFont="1" applyAlignment="1">
      <alignment horizontal="center" vertical="center" wrapText="1"/>
      <protection/>
    </xf>
    <xf numFmtId="0" fontId="9" fillId="0" borderId="0" xfId="58" applyFont="1" applyBorder="1">
      <alignment/>
      <protection/>
    </xf>
    <xf numFmtId="0" fontId="9" fillId="0" borderId="0" xfId="58" applyFont="1">
      <alignment/>
      <protection/>
    </xf>
    <xf numFmtId="0" fontId="7" fillId="0" borderId="40" xfId="58" applyFont="1" applyBorder="1" applyAlignment="1">
      <alignment wrapText="1"/>
      <protection/>
    </xf>
    <xf numFmtId="0" fontId="7" fillId="0" borderId="39" xfId="58" applyFont="1" applyBorder="1" applyAlignment="1">
      <alignment wrapText="1"/>
      <protection/>
    </xf>
    <xf numFmtId="0" fontId="7" fillId="0" borderId="0" xfId="58" applyFont="1" applyBorder="1" applyAlignment="1">
      <alignment wrapText="1"/>
      <protection/>
    </xf>
    <xf numFmtId="0" fontId="10" fillId="0" borderId="0" xfId="58" applyFont="1">
      <alignment/>
      <protection/>
    </xf>
    <xf numFmtId="0" fontId="9" fillId="0" borderId="0" xfId="58" applyFont="1" applyFill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Effect of example increases - Jan 09 split" xfId="57"/>
    <cellStyle name="Normal_Recommended pay spine 2007-08 FIN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87"/>
  <sheetViews>
    <sheetView zoomScalePageLayoutView="0" workbookViewId="0" topLeftCell="A1">
      <selection activeCell="V15" sqref="V15"/>
    </sheetView>
  </sheetViews>
  <sheetFormatPr defaultColWidth="9.140625" defaultRowHeight="12.75"/>
  <cols>
    <col min="1" max="1" width="3.28125" style="34" customWidth="1"/>
    <col min="2" max="2" width="9.140625" style="56" customWidth="1"/>
    <col min="3" max="3" width="14.00390625" style="56" customWidth="1"/>
    <col min="4" max="4" width="6.421875" style="34" customWidth="1"/>
    <col min="5" max="5" width="9.8515625" style="34" customWidth="1"/>
    <col min="6" max="6" width="13.140625" style="34" customWidth="1"/>
    <col min="7" max="7" width="2.421875" style="35" customWidth="1"/>
    <col min="8" max="8" width="8.7109375" style="57" customWidth="1"/>
    <col min="9" max="9" width="3.28125" style="35" customWidth="1"/>
    <col min="10" max="10" width="11.140625" style="34" customWidth="1"/>
    <col min="11" max="11" width="13.8515625" style="34" customWidth="1"/>
    <col min="12" max="12" width="2.421875" style="35" customWidth="1"/>
    <col min="13" max="13" width="9.421875" style="35" customWidth="1"/>
    <col min="14" max="14" width="5.140625" style="34" customWidth="1"/>
    <col min="15" max="15" width="9.140625" style="34" customWidth="1"/>
    <col min="16" max="16" width="12.421875" style="35" customWidth="1"/>
    <col min="17" max="17" width="2.7109375" style="34" customWidth="1"/>
    <col min="18" max="22" width="9.140625" style="35" customWidth="1"/>
    <col min="23" max="16384" width="9.140625" style="36" customWidth="1"/>
  </cols>
  <sheetData>
    <row r="1" spans="1:18" ht="15.75" thickBot="1">
      <c r="A1" s="32" t="s">
        <v>20</v>
      </c>
      <c r="B1" s="33"/>
      <c r="C1" s="33"/>
      <c r="H1" s="35"/>
      <c r="O1" s="96" t="s">
        <v>23</v>
      </c>
      <c r="P1" s="97"/>
      <c r="Q1" s="97"/>
      <c r="R1" s="98"/>
    </row>
    <row r="2" spans="2:3" ht="12.75" thickBot="1">
      <c r="B2" s="33"/>
      <c r="C2" s="33"/>
    </row>
    <row r="3" spans="2:18" ht="12.75" customHeight="1" thickBot="1">
      <c r="B3" s="33"/>
      <c r="C3" s="33"/>
      <c r="E3" s="84" t="s">
        <v>31</v>
      </c>
      <c r="F3" s="99"/>
      <c r="G3" s="99"/>
      <c r="H3" s="85"/>
      <c r="J3" s="103" t="s">
        <v>32</v>
      </c>
      <c r="K3" s="104"/>
      <c r="L3" s="104"/>
      <c r="M3" s="105"/>
      <c r="O3" s="111" t="s">
        <v>18</v>
      </c>
      <c r="P3" s="112"/>
      <c r="R3" s="94" t="s">
        <v>24</v>
      </c>
    </row>
    <row r="4" spans="1:22" s="39" customFormat="1" ht="14.25" customHeight="1" thickBot="1">
      <c r="A4" s="37"/>
      <c r="B4" s="88" t="s">
        <v>17</v>
      </c>
      <c r="C4" s="89"/>
      <c r="D4" s="37"/>
      <c r="E4" s="100" t="s">
        <v>19</v>
      </c>
      <c r="F4" s="101"/>
      <c r="G4" s="101"/>
      <c r="H4" s="102"/>
      <c r="I4" s="38"/>
      <c r="J4" s="106" t="s">
        <v>19</v>
      </c>
      <c r="K4" s="107"/>
      <c r="L4" s="107"/>
      <c r="M4" s="108"/>
      <c r="N4" s="37"/>
      <c r="O4" s="78" t="s">
        <v>19</v>
      </c>
      <c r="P4" s="79"/>
      <c r="Q4" s="37"/>
      <c r="R4" s="95"/>
      <c r="S4" s="38"/>
      <c r="T4" s="38"/>
      <c r="U4" s="38"/>
      <c r="V4" s="38"/>
    </row>
    <row r="5" spans="2:13" ht="10.5" customHeight="1" thickBot="1">
      <c r="B5" s="33"/>
      <c r="C5" s="33"/>
      <c r="E5" s="33"/>
      <c r="F5" s="33"/>
      <c r="J5" s="33"/>
      <c r="K5" s="33"/>
      <c r="L5" s="64"/>
      <c r="M5" s="64"/>
    </row>
    <row r="6" spans="2:18" ht="12.75" customHeight="1">
      <c r="B6" s="90" t="s">
        <v>0</v>
      </c>
      <c r="C6" s="91"/>
      <c r="E6" s="84" t="s">
        <v>0</v>
      </c>
      <c r="F6" s="85"/>
      <c r="H6" s="109" t="s">
        <v>33</v>
      </c>
      <c r="J6" s="84" t="s">
        <v>0</v>
      </c>
      <c r="K6" s="85"/>
      <c r="L6" s="63"/>
      <c r="M6" s="67" t="s">
        <v>21</v>
      </c>
      <c r="O6" s="80" t="s">
        <v>0</v>
      </c>
      <c r="P6" s="81"/>
      <c r="R6" s="94" t="s">
        <v>1</v>
      </c>
    </row>
    <row r="7" spans="2:18" ht="12.75" thickBot="1">
      <c r="B7" s="92">
        <v>40026</v>
      </c>
      <c r="C7" s="93"/>
      <c r="E7" s="86">
        <v>40391</v>
      </c>
      <c r="F7" s="87"/>
      <c r="H7" s="110"/>
      <c r="J7" s="86">
        <v>40391</v>
      </c>
      <c r="K7" s="87"/>
      <c r="L7" s="65"/>
      <c r="M7" s="68" t="s">
        <v>22</v>
      </c>
      <c r="O7" s="82">
        <v>40391</v>
      </c>
      <c r="P7" s="83"/>
      <c r="R7" s="95"/>
    </row>
    <row r="8" spans="2:18" ht="12">
      <c r="B8" s="40" t="s">
        <v>2</v>
      </c>
      <c r="C8" s="41">
        <v>13491</v>
      </c>
      <c r="E8" s="42" t="s">
        <v>2</v>
      </c>
      <c r="F8" s="43">
        <f>(C8*0.2%)+C8</f>
        <v>13517.982</v>
      </c>
      <c r="H8" s="59">
        <f>F8-C8</f>
        <v>26.98199999999997</v>
      </c>
      <c r="J8" s="42" t="s">
        <v>2</v>
      </c>
      <c r="K8" s="43">
        <f>C8+50</f>
        <v>13541</v>
      </c>
      <c r="L8" s="66"/>
      <c r="M8" s="69">
        <f>50/C8</f>
        <v>0.0037061744866948338</v>
      </c>
      <c r="O8" s="40" t="s">
        <v>2</v>
      </c>
      <c r="P8" s="41">
        <f>(CEILING(((C8*1.0037)/3),1))*3</f>
        <v>13542</v>
      </c>
      <c r="R8" s="73">
        <f>(P8/52)/37</f>
        <v>7.038461538461538</v>
      </c>
    </row>
    <row r="9" spans="2:18" ht="12">
      <c r="B9" s="44">
        <v>5</v>
      </c>
      <c r="C9" s="45">
        <v>13866</v>
      </c>
      <c r="E9" s="46">
        <v>5</v>
      </c>
      <c r="F9" s="47">
        <f aca="true" t="shared" si="0" ref="F9:F72">(C9*0.2%)+C9</f>
        <v>13893.732</v>
      </c>
      <c r="H9" s="60">
        <f aca="true" t="shared" si="1" ref="H9:H72">F9-C9</f>
        <v>27.73199999999997</v>
      </c>
      <c r="J9" s="46">
        <v>5</v>
      </c>
      <c r="K9" s="47">
        <f aca="true" t="shared" si="2" ref="K9:K29">C9+50</f>
        <v>13916</v>
      </c>
      <c r="L9" s="66"/>
      <c r="M9" s="70">
        <f aca="true" t="shared" si="3" ref="M9:M29">50/C9</f>
        <v>0.003605942593393913</v>
      </c>
      <c r="O9" s="44">
        <v>5</v>
      </c>
      <c r="P9" s="45">
        <f>(CEILING(((C9*1.0036)/3),1))*3</f>
        <v>13917</v>
      </c>
      <c r="R9" s="74">
        <f aca="true" t="shared" si="4" ref="R9:R72">(P9/52)/37</f>
        <v>7.233367983367983</v>
      </c>
    </row>
    <row r="10" spans="2:18" ht="12">
      <c r="B10" s="44">
        <v>6</v>
      </c>
      <c r="C10" s="45">
        <v>14247</v>
      </c>
      <c r="E10" s="46">
        <v>6</v>
      </c>
      <c r="F10" s="47">
        <f t="shared" si="0"/>
        <v>14275.494</v>
      </c>
      <c r="H10" s="60">
        <f t="shared" si="1"/>
        <v>28.494000000000597</v>
      </c>
      <c r="J10" s="46">
        <v>6</v>
      </c>
      <c r="K10" s="47">
        <f t="shared" si="2"/>
        <v>14297</v>
      </c>
      <c r="L10" s="66"/>
      <c r="M10" s="70">
        <f t="shared" si="3"/>
        <v>0.0035095107741980767</v>
      </c>
      <c r="O10" s="44">
        <v>6</v>
      </c>
      <c r="P10" s="45">
        <f>(CEILING(((C10*1.0035)/3),1))*3</f>
        <v>14298</v>
      </c>
      <c r="R10" s="74">
        <f t="shared" si="4"/>
        <v>7.4313929313929314</v>
      </c>
    </row>
    <row r="11" spans="2:18" ht="12">
      <c r="B11" s="44">
        <v>7</v>
      </c>
      <c r="C11" s="45">
        <v>14649</v>
      </c>
      <c r="E11" s="46">
        <v>7</v>
      </c>
      <c r="F11" s="47">
        <f t="shared" si="0"/>
        <v>14678.298</v>
      </c>
      <c r="H11" s="60">
        <f t="shared" si="1"/>
        <v>29.298000000000684</v>
      </c>
      <c r="J11" s="46">
        <v>7</v>
      </c>
      <c r="K11" s="47">
        <f t="shared" si="2"/>
        <v>14699</v>
      </c>
      <c r="L11" s="66"/>
      <c r="M11" s="70">
        <f t="shared" si="3"/>
        <v>0.003413202266366305</v>
      </c>
      <c r="O11" s="44">
        <v>7</v>
      </c>
      <c r="P11" s="45">
        <f>(CEILING(((C11*1.0034)/3),1))*3</f>
        <v>14700</v>
      </c>
      <c r="R11" s="74">
        <f t="shared" si="4"/>
        <v>7.64033264033264</v>
      </c>
    </row>
    <row r="12" spans="2:18" ht="12">
      <c r="B12" s="44">
        <v>8</v>
      </c>
      <c r="C12" s="45">
        <v>15057</v>
      </c>
      <c r="E12" s="46">
        <v>8</v>
      </c>
      <c r="F12" s="47">
        <f t="shared" si="0"/>
        <v>15087.114</v>
      </c>
      <c r="H12" s="60">
        <f t="shared" si="1"/>
        <v>30.113999999999578</v>
      </c>
      <c r="J12" s="46">
        <v>8</v>
      </c>
      <c r="K12" s="47">
        <f t="shared" si="2"/>
        <v>15107</v>
      </c>
      <c r="L12" s="66"/>
      <c r="M12" s="70">
        <f t="shared" si="3"/>
        <v>0.0033207146177857477</v>
      </c>
      <c r="O12" s="44">
        <v>8</v>
      </c>
      <c r="P12" s="45">
        <f>(CEILING(((C12*1.0033)/3),1))*3</f>
        <v>15108</v>
      </c>
      <c r="R12" s="74">
        <f t="shared" si="4"/>
        <v>7.852390852390853</v>
      </c>
    </row>
    <row r="13" spans="2:18" ht="12">
      <c r="B13" s="44">
        <v>9</v>
      </c>
      <c r="C13" s="45">
        <v>15477</v>
      </c>
      <c r="E13" s="46">
        <v>9</v>
      </c>
      <c r="F13" s="47">
        <f t="shared" si="0"/>
        <v>15507.954</v>
      </c>
      <c r="H13" s="60">
        <f t="shared" si="1"/>
        <v>30.953999999999724</v>
      </c>
      <c r="J13" s="46">
        <v>9</v>
      </c>
      <c r="K13" s="47">
        <f t="shared" si="2"/>
        <v>15527</v>
      </c>
      <c r="L13" s="66"/>
      <c r="M13" s="70">
        <f t="shared" si="3"/>
        <v>0.0032306002455256186</v>
      </c>
      <c r="O13" s="44">
        <v>9</v>
      </c>
      <c r="P13" s="45">
        <f>(CEILING(((C13*1.0032)/3),1))*3</f>
        <v>15528</v>
      </c>
      <c r="R13" s="74">
        <f t="shared" si="4"/>
        <v>8.07068607068607</v>
      </c>
    </row>
    <row r="14" spans="2:18" ht="12">
      <c r="B14" s="44">
        <v>10</v>
      </c>
      <c r="C14" s="45">
        <v>15909</v>
      </c>
      <c r="E14" s="46">
        <v>10</v>
      </c>
      <c r="F14" s="47">
        <f t="shared" si="0"/>
        <v>15940.818</v>
      </c>
      <c r="H14" s="60">
        <f t="shared" si="1"/>
        <v>31.8179999999993</v>
      </c>
      <c r="J14" s="46">
        <v>10</v>
      </c>
      <c r="K14" s="47">
        <f t="shared" si="2"/>
        <v>15959</v>
      </c>
      <c r="L14" s="66"/>
      <c r="M14" s="70">
        <f t="shared" si="3"/>
        <v>0.0031428751021434407</v>
      </c>
      <c r="O14" s="44">
        <v>10</v>
      </c>
      <c r="P14" s="45">
        <f>(CEILING(((C14*1.0031)/3),1))*3</f>
        <v>15960</v>
      </c>
      <c r="R14" s="74">
        <f t="shared" si="4"/>
        <v>8.295218295218294</v>
      </c>
    </row>
    <row r="15" spans="2:18" ht="12">
      <c r="B15" s="44">
        <v>11</v>
      </c>
      <c r="C15" s="45">
        <v>16353</v>
      </c>
      <c r="E15" s="46">
        <v>11</v>
      </c>
      <c r="F15" s="47">
        <f t="shared" si="0"/>
        <v>16385.706</v>
      </c>
      <c r="H15" s="60">
        <f t="shared" si="1"/>
        <v>32.70599999999831</v>
      </c>
      <c r="J15" s="46">
        <v>11</v>
      </c>
      <c r="K15" s="47">
        <f t="shared" si="2"/>
        <v>16403</v>
      </c>
      <c r="L15" s="66"/>
      <c r="M15" s="70">
        <f t="shared" si="3"/>
        <v>0.003057542958478567</v>
      </c>
      <c r="O15" s="44">
        <v>11</v>
      </c>
      <c r="P15" s="45">
        <f>(CEILING(((C15*1.0031)/3),1))*3</f>
        <v>16404</v>
      </c>
      <c r="R15" s="74">
        <f t="shared" si="4"/>
        <v>8.525987525987526</v>
      </c>
    </row>
    <row r="16" spans="2:18" ht="12">
      <c r="B16" s="44">
        <v>12</v>
      </c>
      <c r="C16" s="45">
        <v>16815</v>
      </c>
      <c r="E16" s="46">
        <v>12</v>
      </c>
      <c r="F16" s="47">
        <f t="shared" si="0"/>
        <v>16848.63</v>
      </c>
      <c r="H16" s="60">
        <f t="shared" si="1"/>
        <v>33.63000000000102</v>
      </c>
      <c r="J16" s="46">
        <v>12</v>
      </c>
      <c r="K16" s="47">
        <f t="shared" si="2"/>
        <v>16865</v>
      </c>
      <c r="L16" s="66"/>
      <c r="M16" s="70">
        <f t="shared" si="3"/>
        <v>0.0029735355337496285</v>
      </c>
      <c r="O16" s="44">
        <v>12</v>
      </c>
      <c r="P16" s="45">
        <f>(CEILING(((C16*1.003)/3),1))*3</f>
        <v>16866</v>
      </c>
      <c r="R16" s="74">
        <f t="shared" si="4"/>
        <v>8.766112266112266</v>
      </c>
    </row>
    <row r="17" spans="2:18" ht="12">
      <c r="B17" s="44">
        <v>13</v>
      </c>
      <c r="C17" s="45">
        <v>17292</v>
      </c>
      <c r="E17" s="46">
        <v>13</v>
      </c>
      <c r="F17" s="47">
        <f t="shared" si="0"/>
        <v>17326.584</v>
      </c>
      <c r="H17" s="60">
        <f t="shared" si="1"/>
        <v>34.58399999999892</v>
      </c>
      <c r="J17" s="46">
        <v>13</v>
      </c>
      <c r="K17" s="47">
        <f t="shared" si="2"/>
        <v>17342</v>
      </c>
      <c r="L17" s="66"/>
      <c r="M17" s="70">
        <f t="shared" si="3"/>
        <v>0.0028915105250983115</v>
      </c>
      <c r="O17" s="44">
        <v>13</v>
      </c>
      <c r="P17" s="45">
        <f>(CEILING(((C17*1.0029)/3),1))*3</f>
        <v>17343</v>
      </c>
      <c r="R17" s="74">
        <f t="shared" si="4"/>
        <v>9.014033264033264</v>
      </c>
    </row>
    <row r="18" spans="2:18" ht="12">
      <c r="B18" s="44">
        <v>14</v>
      </c>
      <c r="C18" s="45">
        <v>17778</v>
      </c>
      <c r="E18" s="46">
        <v>14</v>
      </c>
      <c r="F18" s="47">
        <f t="shared" si="0"/>
        <v>17813.556</v>
      </c>
      <c r="H18" s="60">
        <f t="shared" si="1"/>
        <v>35.556000000000495</v>
      </c>
      <c r="J18" s="46">
        <v>14</v>
      </c>
      <c r="K18" s="47">
        <f t="shared" si="2"/>
        <v>17828</v>
      </c>
      <c r="L18" s="66"/>
      <c r="M18" s="70">
        <f t="shared" si="3"/>
        <v>0.0028124648441894477</v>
      </c>
      <c r="O18" s="44">
        <v>14</v>
      </c>
      <c r="P18" s="45">
        <f>(CEILING(((C18*1.0028)/3),1))*3</f>
        <v>17829</v>
      </c>
      <c r="R18" s="74">
        <f t="shared" si="4"/>
        <v>9.266632016632018</v>
      </c>
    </row>
    <row r="19" spans="2:18" ht="12">
      <c r="B19" s="51">
        <v>15</v>
      </c>
      <c r="C19" s="45">
        <v>18303</v>
      </c>
      <c r="E19" s="46">
        <v>15</v>
      </c>
      <c r="F19" s="47">
        <f t="shared" si="0"/>
        <v>18339.606</v>
      </c>
      <c r="H19" s="60">
        <f t="shared" si="1"/>
        <v>36.60599999999977</v>
      </c>
      <c r="J19" s="46">
        <v>15</v>
      </c>
      <c r="K19" s="47">
        <f t="shared" si="2"/>
        <v>18353</v>
      </c>
      <c r="L19" s="66"/>
      <c r="M19" s="70">
        <f t="shared" si="3"/>
        <v>0.002731792602305633</v>
      </c>
      <c r="O19" s="51">
        <v>15</v>
      </c>
      <c r="P19" s="45">
        <f>(CEILING(((C19*1.0027)/3),1))*3</f>
        <v>18354</v>
      </c>
      <c r="R19" s="74">
        <f t="shared" si="4"/>
        <v>9.539501039501038</v>
      </c>
    </row>
    <row r="20" spans="2:18" ht="12">
      <c r="B20" s="51">
        <v>16</v>
      </c>
      <c r="C20" s="45">
        <v>18849</v>
      </c>
      <c r="E20" s="46">
        <v>16</v>
      </c>
      <c r="F20" s="47">
        <f t="shared" si="0"/>
        <v>18886.698</v>
      </c>
      <c r="H20" s="60">
        <f t="shared" si="1"/>
        <v>37.69800000000032</v>
      </c>
      <c r="J20" s="46">
        <v>16</v>
      </c>
      <c r="K20" s="47">
        <f t="shared" si="2"/>
        <v>18899</v>
      </c>
      <c r="L20" s="66"/>
      <c r="M20" s="70">
        <f t="shared" si="3"/>
        <v>0.0026526606186004563</v>
      </c>
      <c r="O20" s="51">
        <v>16</v>
      </c>
      <c r="P20" s="45">
        <f>(CEILING(((C20*1.0027)/3),1))*3</f>
        <v>18900</v>
      </c>
      <c r="R20" s="74">
        <f t="shared" si="4"/>
        <v>9.823284823284823</v>
      </c>
    </row>
    <row r="21" spans="2:18" ht="12">
      <c r="B21" s="51">
        <v>17</v>
      </c>
      <c r="C21" s="45">
        <v>19422</v>
      </c>
      <c r="E21" s="46">
        <v>17</v>
      </c>
      <c r="F21" s="47">
        <f t="shared" si="0"/>
        <v>19460.844</v>
      </c>
      <c r="H21" s="60">
        <f t="shared" si="1"/>
        <v>38.84400000000096</v>
      </c>
      <c r="J21" s="46">
        <v>17</v>
      </c>
      <c r="K21" s="47">
        <f t="shared" si="2"/>
        <v>19472</v>
      </c>
      <c r="L21" s="66"/>
      <c r="M21" s="70">
        <f t="shared" si="3"/>
        <v>0.0025744001647616107</v>
      </c>
      <c r="O21" s="51">
        <v>17</v>
      </c>
      <c r="P21" s="45">
        <f>(CEILING(((C21*1.0026)/3),1))*3</f>
        <v>19473</v>
      </c>
      <c r="R21" s="74">
        <f t="shared" si="4"/>
        <v>10.121101871101871</v>
      </c>
    </row>
    <row r="22" spans="2:18" ht="12">
      <c r="B22" s="51">
        <v>18</v>
      </c>
      <c r="C22" s="45">
        <v>20004</v>
      </c>
      <c r="E22" s="46">
        <v>18</v>
      </c>
      <c r="F22" s="47">
        <f t="shared" si="0"/>
        <v>20044.008</v>
      </c>
      <c r="H22" s="60">
        <f t="shared" si="1"/>
        <v>40.00800000000163</v>
      </c>
      <c r="J22" s="46">
        <v>18</v>
      </c>
      <c r="K22" s="47">
        <f t="shared" si="2"/>
        <v>20054</v>
      </c>
      <c r="L22" s="66"/>
      <c r="M22" s="70">
        <f t="shared" si="3"/>
        <v>0.002499500099980004</v>
      </c>
      <c r="O22" s="51">
        <v>18</v>
      </c>
      <c r="P22" s="45">
        <f>(CEILING(((C22*1.0025)/3),1))*3</f>
        <v>20055</v>
      </c>
      <c r="R22" s="74">
        <f t="shared" si="4"/>
        <v>10.423596673596673</v>
      </c>
    </row>
    <row r="23" spans="2:18" ht="12">
      <c r="B23" s="51">
        <v>19</v>
      </c>
      <c r="C23" s="45">
        <v>20604</v>
      </c>
      <c r="E23" s="46">
        <v>19</v>
      </c>
      <c r="F23" s="47">
        <f t="shared" si="0"/>
        <v>20645.208</v>
      </c>
      <c r="H23" s="60">
        <f t="shared" si="1"/>
        <v>41.20799999999872</v>
      </c>
      <c r="J23" s="46">
        <v>19</v>
      </c>
      <c r="K23" s="47">
        <f t="shared" si="2"/>
        <v>20654</v>
      </c>
      <c r="L23" s="66"/>
      <c r="M23" s="70">
        <f t="shared" si="3"/>
        <v>0.00242671325956125</v>
      </c>
      <c r="O23" s="51">
        <v>19</v>
      </c>
      <c r="P23" s="45">
        <f>(CEILING(((C23*1.0024)/3),1))*3</f>
        <v>20655</v>
      </c>
      <c r="R23" s="74">
        <f t="shared" si="4"/>
        <v>10.735446985446986</v>
      </c>
    </row>
    <row r="24" spans="2:18" ht="12">
      <c r="B24" s="51">
        <v>20</v>
      </c>
      <c r="C24" s="45">
        <v>21225</v>
      </c>
      <c r="E24" s="46">
        <v>20</v>
      </c>
      <c r="F24" s="47">
        <f t="shared" si="0"/>
        <v>21267.45</v>
      </c>
      <c r="H24" s="60">
        <f t="shared" si="1"/>
        <v>42.45000000000073</v>
      </c>
      <c r="J24" s="46">
        <v>20</v>
      </c>
      <c r="K24" s="47">
        <f t="shared" si="2"/>
        <v>21275</v>
      </c>
      <c r="L24" s="66"/>
      <c r="M24" s="70">
        <f t="shared" si="3"/>
        <v>0.002355712603062426</v>
      </c>
      <c r="O24" s="51">
        <v>20</v>
      </c>
      <c r="P24" s="45">
        <f>(CEILING(((C24*1.0024)/3),1))*3</f>
        <v>21276</v>
      </c>
      <c r="R24" s="74">
        <f t="shared" si="4"/>
        <v>11.058212058212058</v>
      </c>
    </row>
    <row r="25" spans="2:18" ht="12">
      <c r="B25" s="51">
        <v>21</v>
      </c>
      <c r="C25" s="45">
        <v>21861</v>
      </c>
      <c r="E25" s="46">
        <v>21</v>
      </c>
      <c r="F25" s="47">
        <f t="shared" si="0"/>
        <v>21904.722</v>
      </c>
      <c r="H25" s="60">
        <f t="shared" si="1"/>
        <v>43.72200000000157</v>
      </c>
      <c r="J25" s="46">
        <v>21</v>
      </c>
      <c r="K25" s="47">
        <f t="shared" si="2"/>
        <v>21911</v>
      </c>
      <c r="L25" s="66"/>
      <c r="M25" s="70">
        <f t="shared" si="3"/>
        <v>0.0022871780796852844</v>
      </c>
      <c r="O25" s="51">
        <v>21</v>
      </c>
      <c r="P25" s="45">
        <f>(CEILING(((C25*1.0023)/3),1))*3</f>
        <v>21912</v>
      </c>
      <c r="R25" s="74">
        <f t="shared" si="4"/>
        <v>11.388773388773387</v>
      </c>
    </row>
    <row r="26" spans="2:18" ht="12">
      <c r="B26" s="51">
        <v>22</v>
      </c>
      <c r="C26" s="45">
        <v>22518</v>
      </c>
      <c r="E26" s="46">
        <v>22</v>
      </c>
      <c r="F26" s="47">
        <f t="shared" si="0"/>
        <v>22563.036</v>
      </c>
      <c r="H26" s="60">
        <f t="shared" si="1"/>
        <v>45.03600000000006</v>
      </c>
      <c r="J26" s="46">
        <v>22</v>
      </c>
      <c r="K26" s="47">
        <f t="shared" si="2"/>
        <v>22568</v>
      </c>
      <c r="L26" s="66"/>
      <c r="M26" s="70">
        <f t="shared" si="3"/>
        <v>0.0022204458655297986</v>
      </c>
      <c r="O26" s="51">
        <v>22</v>
      </c>
      <c r="P26" s="45">
        <f>(CEILING(((C26*1.0022)/3),1))*3</f>
        <v>22569</v>
      </c>
      <c r="R26" s="74">
        <f t="shared" si="4"/>
        <v>11.73024948024948</v>
      </c>
    </row>
    <row r="27" spans="2:18" ht="12">
      <c r="B27" s="51">
        <v>23</v>
      </c>
      <c r="C27" s="45">
        <v>23202</v>
      </c>
      <c r="E27" s="46">
        <v>23</v>
      </c>
      <c r="F27" s="47">
        <f t="shared" si="0"/>
        <v>23248.404</v>
      </c>
      <c r="H27" s="60">
        <f t="shared" si="1"/>
        <v>46.40399999999863</v>
      </c>
      <c r="J27" s="46">
        <v>23</v>
      </c>
      <c r="K27" s="47">
        <f t="shared" si="2"/>
        <v>23252</v>
      </c>
      <c r="L27" s="66"/>
      <c r="M27" s="70">
        <f t="shared" si="3"/>
        <v>0.0021549866390828377</v>
      </c>
      <c r="O27" s="51">
        <v>23</v>
      </c>
      <c r="P27" s="45">
        <f>(CEILING(((C27*1.0022)/3),1))*3</f>
        <v>23256</v>
      </c>
      <c r="R27" s="74">
        <f t="shared" si="4"/>
        <v>12.087318087318087</v>
      </c>
    </row>
    <row r="28" spans="2:18" ht="12">
      <c r="B28" s="51">
        <v>24</v>
      </c>
      <c r="C28" s="45">
        <v>23895</v>
      </c>
      <c r="E28" s="46">
        <v>24</v>
      </c>
      <c r="F28" s="47">
        <f t="shared" si="0"/>
        <v>23942.79</v>
      </c>
      <c r="H28" s="60">
        <f t="shared" si="1"/>
        <v>47.79000000000087</v>
      </c>
      <c r="J28" s="46">
        <v>24</v>
      </c>
      <c r="K28" s="47">
        <f t="shared" si="2"/>
        <v>23945</v>
      </c>
      <c r="L28" s="66"/>
      <c r="M28" s="70">
        <f t="shared" si="3"/>
        <v>0.002092487968194183</v>
      </c>
      <c r="O28" s="51">
        <v>24</v>
      </c>
      <c r="P28" s="45">
        <f>(CEILING(((C28*1.0021)/3),1))*3</f>
        <v>23946</v>
      </c>
      <c r="R28" s="74">
        <f t="shared" si="4"/>
        <v>12.445945945945946</v>
      </c>
    </row>
    <row r="29" spans="2:18" ht="12">
      <c r="B29" s="58">
        <v>25</v>
      </c>
      <c r="C29" s="48">
        <v>24609</v>
      </c>
      <c r="E29" s="49">
        <v>25</v>
      </c>
      <c r="F29" s="50">
        <f t="shared" si="0"/>
        <v>24658.218</v>
      </c>
      <c r="H29" s="61">
        <f t="shared" si="1"/>
        <v>49.21800000000076</v>
      </c>
      <c r="J29" s="49">
        <v>25</v>
      </c>
      <c r="K29" s="50">
        <f t="shared" si="2"/>
        <v>24659</v>
      </c>
      <c r="L29" s="66"/>
      <c r="M29" s="72">
        <f t="shared" si="3"/>
        <v>0.002031776992157341</v>
      </c>
      <c r="O29" s="58">
        <v>25</v>
      </c>
      <c r="P29" s="48">
        <f>(CEILING(((C29*1.002)/3),1))*3</f>
        <v>24660</v>
      </c>
      <c r="R29" s="76">
        <f t="shared" si="4"/>
        <v>12.817047817047817</v>
      </c>
    </row>
    <row r="30" spans="2:18" ht="12">
      <c r="B30" s="51">
        <v>26</v>
      </c>
      <c r="C30" s="45">
        <v>25347</v>
      </c>
      <c r="E30" s="46">
        <v>26</v>
      </c>
      <c r="F30" s="47">
        <f t="shared" si="0"/>
        <v>25397.694</v>
      </c>
      <c r="H30" s="60">
        <f t="shared" si="1"/>
        <v>50.693999999999505</v>
      </c>
      <c r="J30" s="46">
        <v>26</v>
      </c>
      <c r="K30" s="47">
        <v>25397.694</v>
      </c>
      <c r="L30" s="66"/>
      <c r="M30" s="70">
        <f>H30/C30</f>
        <v>0.0019999999999999805</v>
      </c>
      <c r="O30" s="51">
        <v>26</v>
      </c>
      <c r="P30" s="45">
        <f>(CEILING(((C30*1.002)/3),1))*3</f>
        <v>25398</v>
      </c>
      <c r="R30" s="74">
        <f t="shared" si="4"/>
        <v>13.2006237006237</v>
      </c>
    </row>
    <row r="31" spans="2:18" ht="12">
      <c r="B31" s="51">
        <v>27</v>
      </c>
      <c r="C31" s="45">
        <v>26112</v>
      </c>
      <c r="E31" s="46">
        <v>27</v>
      </c>
      <c r="F31" s="47">
        <f t="shared" si="0"/>
        <v>26164.224</v>
      </c>
      <c r="H31" s="60">
        <f t="shared" si="1"/>
        <v>52.22399999999834</v>
      </c>
      <c r="J31" s="46">
        <v>27</v>
      </c>
      <c r="K31" s="47">
        <v>26164.224</v>
      </c>
      <c r="L31" s="66"/>
      <c r="M31" s="70">
        <f aca="true" t="shared" si="5" ref="M31:M72">H31/C31</f>
        <v>0.0019999999999999363</v>
      </c>
      <c r="O31" s="51">
        <v>27</v>
      </c>
      <c r="P31" s="45">
        <f aca="true" t="shared" si="6" ref="P31:P72">(CEILING(((C31*1.002)/3),1))*3</f>
        <v>26166</v>
      </c>
      <c r="R31" s="74">
        <f t="shared" si="4"/>
        <v>13.599792099792099</v>
      </c>
    </row>
    <row r="32" spans="2:18" ht="12">
      <c r="B32" s="51">
        <v>28</v>
      </c>
      <c r="C32" s="45">
        <v>26895</v>
      </c>
      <c r="E32" s="46">
        <v>28</v>
      </c>
      <c r="F32" s="47">
        <f t="shared" si="0"/>
        <v>26948.79</v>
      </c>
      <c r="H32" s="60">
        <f t="shared" si="1"/>
        <v>53.79000000000087</v>
      </c>
      <c r="J32" s="46">
        <v>28</v>
      </c>
      <c r="K32" s="47">
        <v>26948.79</v>
      </c>
      <c r="L32" s="66"/>
      <c r="M32" s="70">
        <f t="shared" si="5"/>
        <v>0.0020000000000000326</v>
      </c>
      <c r="O32" s="51">
        <v>28</v>
      </c>
      <c r="P32" s="45">
        <f t="shared" si="6"/>
        <v>26949</v>
      </c>
      <c r="R32" s="74">
        <f t="shared" si="4"/>
        <v>14.006756756756756</v>
      </c>
    </row>
    <row r="33" spans="2:18" ht="12">
      <c r="B33" s="51">
        <v>29</v>
      </c>
      <c r="C33" s="45">
        <v>27708</v>
      </c>
      <c r="E33" s="46">
        <v>29</v>
      </c>
      <c r="F33" s="47">
        <f t="shared" si="0"/>
        <v>27763.416</v>
      </c>
      <c r="H33" s="60">
        <f t="shared" si="1"/>
        <v>55.41600000000108</v>
      </c>
      <c r="J33" s="46">
        <v>29</v>
      </c>
      <c r="K33" s="47">
        <v>27763.416</v>
      </c>
      <c r="L33" s="66"/>
      <c r="M33" s="70">
        <f t="shared" si="5"/>
        <v>0.002000000000000039</v>
      </c>
      <c r="O33" s="51">
        <v>29</v>
      </c>
      <c r="P33" s="45">
        <f t="shared" si="6"/>
        <v>27765</v>
      </c>
      <c r="R33" s="74">
        <f t="shared" si="4"/>
        <v>14.430873180873181</v>
      </c>
    </row>
    <row r="34" spans="2:18" ht="12">
      <c r="B34" s="51">
        <v>30</v>
      </c>
      <c r="C34" s="45">
        <v>28539</v>
      </c>
      <c r="E34" s="46">
        <v>30</v>
      </c>
      <c r="F34" s="47">
        <f t="shared" si="0"/>
        <v>28596.078</v>
      </c>
      <c r="H34" s="60">
        <f t="shared" si="1"/>
        <v>57.07800000000134</v>
      </c>
      <c r="J34" s="46">
        <v>30</v>
      </c>
      <c r="K34" s="47">
        <v>28596.078</v>
      </c>
      <c r="L34" s="66"/>
      <c r="M34" s="70">
        <f t="shared" si="5"/>
        <v>0.002000000000000047</v>
      </c>
      <c r="O34" s="51">
        <v>30</v>
      </c>
      <c r="P34" s="45">
        <f t="shared" si="6"/>
        <v>28599</v>
      </c>
      <c r="R34" s="74">
        <f t="shared" si="4"/>
        <v>14.864345114345117</v>
      </c>
    </row>
    <row r="35" spans="2:18" ht="12">
      <c r="B35" s="51">
        <v>31</v>
      </c>
      <c r="C35" s="45">
        <v>29394</v>
      </c>
      <c r="E35" s="46">
        <v>31</v>
      </c>
      <c r="F35" s="47">
        <f t="shared" si="0"/>
        <v>29452.788</v>
      </c>
      <c r="H35" s="60">
        <f t="shared" si="1"/>
        <v>58.788000000000466</v>
      </c>
      <c r="J35" s="46">
        <v>31</v>
      </c>
      <c r="K35" s="47">
        <v>29452.788</v>
      </c>
      <c r="L35" s="66"/>
      <c r="M35" s="70">
        <f t="shared" si="5"/>
        <v>0.0020000000000000157</v>
      </c>
      <c r="O35" s="51">
        <v>31</v>
      </c>
      <c r="P35" s="45">
        <f t="shared" si="6"/>
        <v>29454</v>
      </c>
      <c r="R35" s="74">
        <f t="shared" si="4"/>
        <v>15.308731808731808</v>
      </c>
    </row>
    <row r="36" spans="2:18" ht="12">
      <c r="B36" s="51">
        <v>32</v>
      </c>
      <c r="C36" s="45">
        <v>30285</v>
      </c>
      <c r="E36" s="46">
        <v>32</v>
      </c>
      <c r="F36" s="47">
        <f t="shared" si="0"/>
        <v>30345.57</v>
      </c>
      <c r="H36" s="60">
        <f t="shared" si="1"/>
        <v>60.56999999999971</v>
      </c>
      <c r="J36" s="46">
        <v>32</v>
      </c>
      <c r="K36" s="47">
        <v>30345.57</v>
      </c>
      <c r="L36" s="66"/>
      <c r="M36" s="70">
        <f t="shared" si="5"/>
        <v>0.0019999999999999905</v>
      </c>
      <c r="O36" s="51">
        <v>32</v>
      </c>
      <c r="P36" s="45">
        <f t="shared" si="6"/>
        <v>30348</v>
      </c>
      <c r="R36" s="74">
        <f t="shared" si="4"/>
        <v>15.773388773388774</v>
      </c>
    </row>
    <row r="37" spans="2:18" ht="12">
      <c r="B37" s="51">
        <v>33</v>
      </c>
      <c r="C37" s="45">
        <v>31188</v>
      </c>
      <c r="E37" s="46">
        <v>33</v>
      </c>
      <c r="F37" s="47">
        <f t="shared" si="0"/>
        <v>31250.376</v>
      </c>
      <c r="H37" s="60">
        <f t="shared" si="1"/>
        <v>62.376000000000204</v>
      </c>
      <c r="J37" s="46">
        <v>33</v>
      </c>
      <c r="K37" s="47">
        <v>31250.376</v>
      </c>
      <c r="L37" s="66"/>
      <c r="M37" s="70">
        <f t="shared" si="5"/>
        <v>0.0020000000000000065</v>
      </c>
      <c r="O37" s="51">
        <v>33</v>
      </c>
      <c r="P37" s="45">
        <f t="shared" si="6"/>
        <v>31251</v>
      </c>
      <c r="R37" s="74">
        <f t="shared" si="4"/>
        <v>16.242723492723496</v>
      </c>
    </row>
    <row r="38" spans="2:18" ht="12">
      <c r="B38" s="51">
        <v>34</v>
      </c>
      <c r="C38" s="45">
        <v>32130</v>
      </c>
      <c r="E38" s="46">
        <v>34</v>
      </c>
      <c r="F38" s="47">
        <f t="shared" si="0"/>
        <v>32194.26</v>
      </c>
      <c r="H38" s="60">
        <f t="shared" si="1"/>
        <v>64.2599999999984</v>
      </c>
      <c r="J38" s="46">
        <v>34</v>
      </c>
      <c r="K38" s="47">
        <v>32194.26</v>
      </c>
      <c r="L38" s="66"/>
      <c r="M38" s="70">
        <f t="shared" si="5"/>
        <v>0.00199999999999995</v>
      </c>
      <c r="O38" s="51">
        <v>34</v>
      </c>
      <c r="P38" s="45">
        <f t="shared" si="6"/>
        <v>32196</v>
      </c>
      <c r="R38" s="74">
        <f t="shared" si="4"/>
        <v>16.733887733887734</v>
      </c>
    </row>
    <row r="39" spans="2:18" ht="12">
      <c r="B39" s="51">
        <v>35</v>
      </c>
      <c r="C39" s="45">
        <v>33087</v>
      </c>
      <c r="E39" s="46">
        <v>35</v>
      </c>
      <c r="F39" s="47">
        <f t="shared" si="0"/>
        <v>33153.174</v>
      </c>
      <c r="H39" s="60">
        <f t="shared" si="1"/>
        <v>66.17399999999907</v>
      </c>
      <c r="J39" s="46">
        <v>35</v>
      </c>
      <c r="K39" s="47">
        <v>33153.174</v>
      </c>
      <c r="L39" s="66"/>
      <c r="M39" s="70">
        <f t="shared" si="5"/>
        <v>0.001999999999999972</v>
      </c>
      <c r="O39" s="51">
        <v>35</v>
      </c>
      <c r="P39" s="45">
        <f t="shared" si="6"/>
        <v>33156</v>
      </c>
      <c r="R39" s="74">
        <f t="shared" si="4"/>
        <v>17.232848232848234</v>
      </c>
    </row>
    <row r="40" spans="2:18" ht="12">
      <c r="B40" s="51">
        <v>36</v>
      </c>
      <c r="C40" s="45">
        <v>34086</v>
      </c>
      <c r="E40" s="46">
        <v>36</v>
      </c>
      <c r="F40" s="47">
        <f t="shared" si="0"/>
        <v>34154.172</v>
      </c>
      <c r="H40" s="60">
        <f t="shared" si="1"/>
        <v>68.17199999999866</v>
      </c>
      <c r="J40" s="46">
        <v>36</v>
      </c>
      <c r="K40" s="47">
        <v>34154.172</v>
      </c>
      <c r="L40" s="66"/>
      <c r="M40" s="70">
        <f t="shared" si="5"/>
        <v>0.0019999999999999606</v>
      </c>
      <c r="O40" s="51">
        <v>36</v>
      </c>
      <c r="P40" s="45">
        <f t="shared" si="6"/>
        <v>34155</v>
      </c>
      <c r="R40" s="74">
        <f t="shared" si="4"/>
        <v>17.752079002079004</v>
      </c>
    </row>
    <row r="41" spans="2:18" ht="12">
      <c r="B41" s="51">
        <v>37</v>
      </c>
      <c r="C41" s="45">
        <v>35106</v>
      </c>
      <c r="E41" s="46">
        <v>37</v>
      </c>
      <c r="F41" s="47">
        <f t="shared" si="0"/>
        <v>35176.212</v>
      </c>
      <c r="H41" s="60">
        <f t="shared" si="1"/>
        <v>70.21199999999953</v>
      </c>
      <c r="J41" s="46">
        <v>37</v>
      </c>
      <c r="K41" s="47">
        <v>35176.212</v>
      </c>
      <c r="L41" s="66"/>
      <c r="M41" s="70">
        <f t="shared" si="5"/>
        <v>0.0019999999999999866</v>
      </c>
      <c r="O41" s="51">
        <v>37</v>
      </c>
      <c r="P41" s="45">
        <f t="shared" si="6"/>
        <v>35178</v>
      </c>
      <c r="R41" s="74">
        <f t="shared" si="4"/>
        <v>18.283783783783782</v>
      </c>
    </row>
    <row r="42" spans="2:18" ht="12">
      <c r="B42" s="51">
        <v>38</v>
      </c>
      <c r="C42" s="45">
        <v>36165</v>
      </c>
      <c r="E42" s="46">
        <v>38</v>
      </c>
      <c r="F42" s="47">
        <f t="shared" si="0"/>
        <v>36237.33</v>
      </c>
      <c r="H42" s="60">
        <f t="shared" si="1"/>
        <v>72.33000000000175</v>
      </c>
      <c r="J42" s="46">
        <v>38</v>
      </c>
      <c r="K42" s="47">
        <v>36237.33</v>
      </c>
      <c r="L42" s="66"/>
      <c r="M42" s="70">
        <f t="shared" si="5"/>
        <v>0.002000000000000048</v>
      </c>
      <c r="O42" s="51">
        <v>38</v>
      </c>
      <c r="P42" s="45">
        <f t="shared" si="6"/>
        <v>36240</v>
      </c>
      <c r="R42" s="74">
        <f t="shared" si="4"/>
        <v>18.835758835758835</v>
      </c>
    </row>
    <row r="43" spans="2:18" ht="12">
      <c r="B43" s="51">
        <v>39</v>
      </c>
      <c r="C43" s="45">
        <v>37254</v>
      </c>
      <c r="E43" s="46">
        <v>39</v>
      </c>
      <c r="F43" s="47">
        <f t="shared" si="0"/>
        <v>37328.508</v>
      </c>
      <c r="H43" s="60">
        <f t="shared" si="1"/>
        <v>74.50800000000163</v>
      </c>
      <c r="J43" s="46">
        <v>39</v>
      </c>
      <c r="K43" s="47">
        <v>37328.508</v>
      </c>
      <c r="L43" s="66"/>
      <c r="M43" s="70">
        <f t="shared" si="5"/>
        <v>0.002000000000000044</v>
      </c>
      <c r="O43" s="51">
        <v>39</v>
      </c>
      <c r="P43" s="45">
        <f t="shared" si="6"/>
        <v>37329</v>
      </c>
      <c r="R43" s="74">
        <f t="shared" si="4"/>
        <v>19.401767151767153</v>
      </c>
    </row>
    <row r="44" spans="2:18" ht="12">
      <c r="B44" s="51">
        <v>40</v>
      </c>
      <c r="C44" s="45">
        <v>38373</v>
      </c>
      <c r="E44" s="46">
        <v>40</v>
      </c>
      <c r="F44" s="47">
        <f t="shared" si="0"/>
        <v>38449.746</v>
      </c>
      <c r="H44" s="60">
        <f t="shared" si="1"/>
        <v>76.74599999999919</v>
      </c>
      <c r="J44" s="46">
        <v>40</v>
      </c>
      <c r="K44" s="47">
        <v>38449.746</v>
      </c>
      <c r="L44" s="66"/>
      <c r="M44" s="70">
        <f t="shared" si="5"/>
        <v>0.001999999999999979</v>
      </c>
      <c r="O44" s="51">
        <v>40</v>
      </c>
      <c r="P44" s="45">
        <f t="shared" si="6"/>
        <v>38451</v>
      </c>
      <c r="R44" s="74">
        <f t="shared" si="4"/>
        <v>19.984927234927238</v>
      </c>
    </row>
    <row r="45" spans="2:18" ht="12">
      <c r="B45" s="51">
        <v>41</v>
      </c>
      <c r="C45" s="45">
        <v>39522</v>
      </c>
      <c r="E45" s="46">
        <v>41</v>
      </c>
      <c r="F45" s="47">
        <f t="shared" si="0"/>
        <v>39601.044</v>
      </c>
      <c r="H45" s="60">
        <f t="shared" si="1"/>
        <v>79.04400000000169</v>
      </c>
      <c r="J45" s="46">
        <v>41</v>
      </c>
      <c r="K45" s="47">
        <v>39601.044</v>
      </c>
      <c r="L45" s="66"/>
      <c r="M45" s="70">
        <f t="shared" si="5"/>
        <v>0.0020000000000000425</v>
      </c>
      <c r="O45" s="51">
        <v>41</v>
      </c>
      <c r="P45" s="45">
        <f t="shared" si="6"/>
        <v>39603</v>
      </c>
      <c r="R45" s="74">
        <f t="shared" si="4"/>
        <v>20.58367983367983</v>
      </c>
    </row>
    <row r="46" spans="2:18" ht="12">
      <c r="B46" s="51">
        <v>42</v>
      </c>
      <c r="C46" s="45">
        <v>40710</v>
      </c>
      <c r="E46" s="46">
        <v>42</v>
      </c>
      <c r="F46" s="47">
        <f t="shared" si="0"/>
        <v>40791.42</v>
      </c>
      <c r="H46" s="60">
        <f t="shared" si="1"/>
        <v>81.41999999999825</v>
      </c>
      <c r="J46" s="46">
        <v>42</v>
      </c>
      <c r="K46" s="47">
        <v>40791.42</v>
      </c>
      <c r="L46" s="66"/>
      <c r="M46" s="70">
        <f t="shared" si="5"/>
        <v>0.001999999999999957</v>
      </c>
      <c r="O46" s="51">
        <v>42</v>
      </c>
      <c r="P46" s="45">
        <f t="shared" si="6"/>
        <v>40794</v>
      </c>
      <c r="R46" s="74">
        <f t="shared" si="4"/>
        <v>21.2027027027027</v>
      </c>
    </row>
    <row r="47" spans="2:18" ht="12">
      <c r="B47" s="51">
        <v>43</v>
      </c>
      <c r="C47" s="45">
        <v>41937</v>
      </c>
      <c r="E47" s="46">
        <v>43</v>
      </c>
      <c r="F47" s="47">
        <f t="shared" si="0"/>
        <v>42020.874</v>
      </c>
      <c r="H47" s="60">
        <f t="shared" si="1"/>
        <v>83.87400000000343</v>
      </c>
      <c r="J47" s="46">
        <v>43</v>
      </c>
      <c r="K47" s="47">
        <v>42020.874</v>
      </c>
      <c r="L47" s="66"/>
      <c r="M47" s="70">
        <f t="shared" si="5"/>
        <v>0.002000000000000082</v>
      </c>
      <c r="O47" s="51">
        <v>43</v>
      </c>
      <c r="P47" s="45">
        <f t="shared" si="6"/>
        <v>42021</v>
      </c>
      <c r="R47" s="74">
        <f t="shared" si="4"/>
        <v>21.84043659043659</v>
      </c>
    </row>
    <row r="48" spans="2:18" ht="12">
      <c r="B48" s="51">
        <v>44</v>
      </c>
      <c r="C48" s="45">
        <v>43188</v>
      </c>
      <c r="E48" s="46">
        <v>44</v>
      </c>
      <c r="F48" s="47">
        <f t="shared" si="0"/>
        <v>43274.376</v>
      </c>
      <c r="H48" s="60">
        <f t="shared" si="1"/>
        <v>86.37599999999657</v>
      </c>
      <c r="J48" s="46">
        <v>44</v>
      </c>
      <c r="K48" s="47">
        <v>43274.376</v>
      </c>
      <c r="L48" s="66"/>
      <c r="M48" s="70">
        <f t="shared" si="5"/>
        <v>0.0019999999999999207</v>
      </c>
      <c r="O48" s="51">
        <v>44</v>
      </c>
      <c r="P48" s="45">
        <f t="shared" si="6"/>
        <v>43275</v>
      </c>
      <c r="R48" s="74">
        <f t="shared" si="4"/>
        <v>22.492203742203742</v>
      </c>
    </row>
    <row r="49" spans="2:18" ht="12">
      <c r="B49" s="51">
        <v>45</v>
      </c>
      <c r="C49" s="45">
        <v>44487</v>
      </c>
      <c r="E49" s="46">
        <v>45</v>
      </c>
      <c r="F49" s="47">
        <f t="shared" si="0"/>
        <v>44575.974</v>
      </c>
      <c r="H49" s="60">
        <f t="shared" si="1"/>
        <v>88.97400000000198</v>
      </c>
      <c r="J49" s="46">
        <v>45</v>
      </c>
      <c r="K49" s="47">
        <v>44575.974</v>
      </c>
      <c r="L49" s="66"/>
      <c r="M49" s="70">
        <f t="shared" si="5"/>
        <v>0.0020000000000000443</v>
      </c>
      <c r="O49" s="51">
        <v>45</v>
      </c>
      <c r="P49" s="45">
        <f t="shared" si="6"/>
        <v>44577</v>
      </c>
      <c r="R49" s="74">
        <f t="shared" si="4"/>
        <v>23.16891891891892</v>
      </c>
    </row>
    <row r="50" spans="2:18" ht="12">
      <c r="B50" s="51">
        <v>46</v>
      </c>
      <c r="C50" s="45">
        <v>45828</v>
      </c>
      <c r="E50" s="46">
        <v>46</v>
      </c>
      <c r="F50" s="47">
        <f t="shared" si="0"/>
        <v>45919.656</v>
      </c>
      <c r="H50" s="60">
        <f t="shared" si="1"/>
        <v>91.65600000000268</v>
      </c>
      <c r="J50" s="46">
        <v>46</v>
      </c>
      <c r="K50" s="47">
        <v>45919.656</v>
      </c>
      <c r="L50" s="66"/>
      <c r="M50" s="70">
        <f t="shared" si="5"/>
        <v>0.0020000000000000586</v>
      </c>
      <c r="O50" s="51">
        <v>46</v>
      </c>
      <c r="P50" s="45">
        <f t="shared" si="6"/>
        <v>45921</v>
      </c>
      <c r="R50" s="74">
        <f t="shared" si="4"/>
        <v>23.867463617463617</v>
      </c>
    </row>
    <row r="51" spans="2:18" ht="12">
      <c r="B51" s="51">
        <v>47</v>
      </c>
      <c r="C51" s="45">
        <v>47199</v>
      </c>
      <c r="E51" s="46">
        <v>47</v>
      </c>
      <c r="F51" s="47">
        <f t="shared" si="0"/>
        <v>47293.398</v>
      </c>
      <c r="H51" s="60">
        <f t="shared" si="1"/>
        <v>94.39800000000105</v>
      </c>
      <c r="J51" s="46">
        <v>47</v>
      </c>
      <c r="K51" s="47">
        <v>47293.398</v>
      </c>
      <c r="L51" s="66"/>
      <c r="M51" s="70">
        <f t="shared" si="5"/>
        <v>0.002000000000000022</v>
      </c>
      <c r="O51" s="51">
        <v>47</v>
      </c>
      <c r="P51" s="45">
        <f t="shared" si="6"/>
        <v>47295</v>
      </c>
      <c r="R51" s="74">
        <f t="shared" si="4"/>
        <v>24.58160083160083</v>
      </c>
    </row>
    <row r="52" spans="2:18" ht="12">
      <c r="B52" s="51">
        <v>48</v>
      </c>
      <c r="C52" s="45">
        <v>48618</v>
      </c>
      <c r="E52" s="46">
        <v>48</v>
      </c>
      <c r="F52" s="47">
        <f t="shared" si="0"/>
        <v>48715.236</v>
      </c>
      <c r="H52" s="60">
        <f t="shared" si="1"/>
        <v>97.23599999999715</v>
      </c>
      <c r="J52" s="46">
        <v>48</v>
      </c>
      <c r="K52" s="47">
        <v>48715.236</v>
      </c>
      <c r="L52" s="66"/>
      <c r="M52" s="70">
        <f t="shared" si="5"/>
        <v>0.0019999999999999415</v>
      </c>
      <c r="O52" s="51">
        <v>48</v>
      </c>
      <c r="P52" s="45">
        <f t="shared" si="6"/>
        <v>48717</v>
      </c>
      <c r="R52" s="74">
        <f t="shared" si="4"/>
        <v>25.320686070686072</v>
      </c>
    </row>
    <row r="53" spans="2:18" ht="12">
      <c r="B53" s="51">
        <v>49</v>
      </c>
      <c r="C53" s="45">
        <v>50076</v>
      </c>
      <c r="E53" s="46">
        <v>49</v>
      </c>
      <c r="F53" s="47">
        <f t="shared" si="0"/>
        <v>50176.152</v>
      </c>
      <c r="H53" s="60">
        <f t="shared" si="1"/>
        <v>100.15200000000186</v>
      </c>
      <c r="J53" s="46">
        <v>49</v>
      </c>
      <c r="K53" s="47">
        <v>50176.152</v>
      </c>
      <c r="L53" s="66"/>
      <c r="M53" s="70">
        <f t="shared" si="5"/>
        <v>0.0020000000000000373</v>
      </c>
      <c r="O53" s="51">
        <v>49</v>
      </c>
      <c r="P53" s="45">
        <f t="shared" si="6"/>
        <v>50178</v>
      </c>
      <c r="R53" s="74">
        <f t="shared" si="4"/>
        <v>26.08004158004158</v>
      </c>
    </row>
    <row r="54" spans="2:18" ht="12">
      <c r="B54" s="51">
        <v>50</v>
      </c>
      <c r="C54" s="45">
        <v>51579</v>
      </c>
      <c r="E54" s="46">
        <v>50</v>
      </c>
      <c r="F54" s="47">
        <f t="shared" si="0"/>
        <v>51682.158</v>
      </c>
      <c r="H54" s="60">
        <f t="shared" si="1"/>
        <v>103.15800000000309</v>
      </c>
      <c r="J54" s="46">
        <v>50</v>
      </c>
      <c r="K54" s="47">
        <v>51682.158</v>
      </c>
      <c r="L54" s="66"/>
      <c r="M54" s="70">
        <f t="shared" si="5"/>
        <v>0.00200000000000006</v>
      </c>
      <c r="O54" s="51">
        <v>50</v>
      </c>
      <c r="P54" s="45">
        <f t="shared" si="6"/>
        <v>51684</v>
      </c>
      <c r="R54" s="74">
        <f t="shared" si="4"/>
        <v>26.862785862785863</v>
      </c>
    </row>
    <row r="55" spans="2:18" ht="12">
      <c r="B55" s="51">
        <v>51</v>
      </c>
      <c r="C55" s="45">
        <v>53127</v>
      </c>
      <c r="E55" s="46">
        <v>51</v>
      </c>
      <c r="F55" s="47">
        <f t="shared" si="0"/>
        <v>53233.254</v>
      </c>
      <c r="H55" s="60">
        <f t="shared" si="1"/>
        <v>106.25400000000081</v>
      </c>
      <c r="J55" s="46">
        <v>51</v>
      </c>
      <c r="K55" s="47">
        <v>53233.254</v>
      </c>
      <c r="L55" s="66"/>
      <c r="M55" s="70">
        <f t="shared" si="5"/>
        <v>0.0020000000000000152</v>
      </c>
      <c r="O55" s="51">
        <v>51</v>
      </c>
      <c r="P55" s="45">
        <f t="shared" si="6"/>
        <v>53235</v>
      </c>
      <c r="R55" s="74">
        <f t="shared" si="4"/>
        <v>27.66891891891892</v>
      </c>
    </row>
    <row r="56" spans="2:18" ht="12">
      <c r="B56" s="51">
        <v>52</v>
      </c>
      <c r="C56" s="45">
        <v>54729</v>
      </c>
      <c r="E56" s="46">
        <v>52</v>
      </c>
      <c r="F56" s="47">
        <f t="shared" si="0"/>
        <v>54838.458</v>
      </c>
      <c r="H56" s="60">
        <f t="shared" si="1"/>
        <v>109.45799999999872</v>
      </c>
      <c r="J56" s="46">
        <v>52</v>
      </c>
      <c r="K56" s="47">
        <v>54838.458</v>
      </c>
      <c r="L56" s="66"/>
      <c r="M56" s="70">
        <f t="shared" si="5"/>
        <v>0.0019999999999999766</v>
      </c>
      <c r="O56" s="51">
        <v>52</v>
      </c>
      <c r="P56" s="45">
        <f t="shared" si="6"/>
        <v>54840</v>
      </c>
      <c r="R56" s="74">
        <f t="shared" si="4"/>
        <v>28.5031185031185</v>
      </c>
    </row>
    <row r="57" spans="2:18" ht="12">
      <c r="B57" s="51">
        <v>53</v>
      </c>
      <c r="C57" s="45">
        <v>56364</v>
      </c>
      <c r="E57" s="46">
        <v>53</v>
      </c>
      <c r="F57" s="47">
        <f t="shared" si="0"/>
        <v>56476.728</v>
      </c>
      <c r="H57" s="60">
        <f t="shared" si="1"/>
        <v>112.7280000000028</v>
      </c>
      <c r="J57" s="46">
        <v>53</v>
      </c>
      <c r="K57" s="47">
        <v>56476.728</v>
      </c>
      <c r="L57" s="66"/>
      <c r="M57" s="70">
        <f t="shared" si="5"/>
        <v>0.0020000000000000495</v>
      </c>
      <c r="O57" s="51">
        <v>53</v>
      </c>
      <c r="P57" s="45">
        <f t="shared" si="6"/>
        <v>56478</v>
      </c>
      <c r="R57" s="74">
        <f t="shared" si="4"/>
        <v>29.35446985446985</v>
      </c>
    </row>
    <row r="58" spans="2:18" ht="12">
      <c r="B58" s="51">
        <v>54</v>
      </c>
      <c r="C58" s="45">
        <v>58062</v>
      </c>
      <c r="E58" s="46">
        <v>54</v>
      </c>
      <c r="F58" s="47">
        <f t="shared" si="0"/>
        <v>58178.124</v>
      </c>
      <c r="H58" s="60">
        <f t="shared" si="1"/>
        <v>116.12400000000343</v>
      </c>
      <c r="J58" s="46">
        <v>54</v>
      </c>
      <c r="K58" s="47">
        <v>58178.124</v>
      </c>
      <c r="L58" s="66"/>
      <c r="M58" s="70">
        <f t="shared" si="5"/>
        <v>0.002000000000000059</v>
      </c>
      <c r="O58" s="51">
        <v>54</v>
      </c>
      <c r="P58" s="45">
        <f t="shared" si="6"/>
        <v>58179</v>
      </c>
      <c r="R58" s="74">
        <f t="shared" si="4"/>
        <v>30.238565488565488</v>
      </c>
    </row>
    <row r="59" spans="2:18" ht="12">
      <c r="B59" s="51">
        <v>55</v>
      </c>
      <c r="C59" s="45">
        <v>59799</v>
      </c>
      <c r="E59" s="46">
        <v>55</v>
      </c>
      <c r="F59" s="47">
        <f t="shared" si="0"/>
        <v>59918.598</v>
      </c>
      <c r="H59" s="60">
        <f t="shared" si="1"/>
        <v>119.59799999999814</v>
      </c>
      <c r="J59" s="46">
        <v>55</v>
      </c>
      <c r="K59" s="47">
        <v>59918.598</v>
      </c>
      <c r="L59" s="66"/>
      <c r="M59" s="70">
        <f t="shared" si="5"/>
        <v>0.001999999999999969</v>
      </c>
      <c r="O59" s="51">
        <v>55</v>
      </c>
      <c r="P59" s="45">
        <f t="shared" si="6"/>
        <v>59919</v>
      </c>
      <c r="R59" s="74">
        <f t="shared" si="4"/>
        <v>31.14293139293139</v>
      </c>
    </row>
    <row r="60" spans="2:18" ht="12">
      <c r="B60" s="51">
        <v>56</v>
      </c>
      <c r="C60" s="45">
        <v>61602</v>
      </c>
      <c r="E60" s="46">
        <v>56</v>
      </c>
      <c r="F60" s="47">
        <f t="shared" si="0"/>
        <v>61725.204</v>
      </c>
      <c r="H60" s="60">
        <f t="shared" si="1"/>
        <v>123.2039999999979</v>
      </c>
      <c r="J60" s="46">
        <v>56</v>
      </c>
      <c r="K60" s="47">
        <v>61725.204</v>
      </c>
      <c r="L60" s="66"/>
      <c r="M60" s="70">
        <f t="shared" si="5"/>
        <v>0.0019999999999999658</v>
      </c>
      <c r="O60" s="51">
        <v>56</v>
      </c>
      <c r="P60" s="45">
        <f t="shared" si="6"/>
        <v>61728</v>
      </c>
      <c r="R60" s="74">
        <f t="shared" si="4"/>
        <v>32.08316008316008</v>
      </c>
    </row>
    <row r="61" spans="2:18" ht="12">
      <c r="B61" s="51">
        <v>57</v>
      </c>
      <c r="C61" s="45">
        <v>63444</v>
      </c>
      <c r="E61" s="46">
        <v>57</v>
      </c>
      <c r="F61" s="47">
        <f t="shared" si="0"/>
        <v>63570.888</v>
      </c>
      <c r="H61" s="60">
        <f t="shared" si="1"/>
        <v>126.88799999999901</v>
      </c>
      <c r="J61" s="46">
        <v>57</v>
      </c>
      <c r="K61" s="47">
        <v>63570.888</v>
      </c>
      <c r="L61" s="66"/>
      <c r="M61" s="70">
        <f t="shared" si="5"/>
        <v>0.0019999999999999844</v>
      </c>
      <c r="O61" s="51">
        <v>57</v>
      </c>
      <c r="P61" s="45">
        <f t="shared" si="6"/>
        <v>63573</v>
      </c>
      <c r="R61" s="74">
        <f t="shared" si="4"/>
        <v>33.04209979209979</v>
      </c>
    </row>
    <row r="62" spans="2:18" ht="12">
      <c r="B62" s="51">
        <v>58</v>
      </c>
      <c r="C62" s="45">
        <v>65346</v>
      </c>
      <c r="E62" s="46">
        <v>58</v>
      </c>
      <c r="F62" s="47">
        <f t="shared" si="0"/>
        <v>65476.692</v>
      </c>
      <c r="H62" s="60">
        <f t="shared" si="1"/>
        <v>130.69200000000274</v>
      </c>
      <c r="J62" s="46">
        <v>58</v>
      </c>
      <c r="K62" s="47">
        <v>65476.692</v>
      </c>
      <c r="L62" s="66"/>
      <c r="M62" s="70">
        <f t="shared" si="5"/>
        <v>0.0020000000000000417</v>
      </c>
      <c r="O62" s="51">
        <v>58</v>
      </c>
      <c r="P62" s="45">
        <f t="shared" si="6"/>
        <v>65478</v>
      </c>
      <c r="R62" s="74">
        <f t="shared" si="4"/>
        <v>34.03222453222453</v>
      </c>
    </row>
    <row r="63" spans="2:18" ht="12">
      <c r="B63" s="51">
        <v>59</v>
      </c>
      <c r="C63" s="45">
        <v>67311</v>
      </c>
      <c r="E63" s="46">
        <v>59</v>
      </c>
      <c r="F63" s="47">
        <f t="shared" si="0"/>
        <v>67445.622</v>
      </c>
      <c r="H63" s="60">
        <f t="shared" si="1"/>
        <v>134.62200000000303</v>
      </c>
      <c r="J63" s="46">
        <v>59</v>
      </c>
      <c r="K63" s="47">
        <v>67445.622</v>
      </c>
      <c r="L63" s="66"/>
      <c r="M63" s="70">
        <f t="shared" si="5"/>
        <v>0.002000000000000045</v>
      </c>
      <c r="O63" s="51">
        <v>59</v>
      </c>
      <c r="P63" s="45">
        <f t="shared" si="6"/>
        <v>67446</v>
      </c>
      <c r="R63" s="74">
        <f t="shared" si="4"/>
        <v>35.05509355509355</v>
      </c>
    </row>
    <row r="64" spans="2:18" ht="12">
      <c r="B64" s="51">
        <v>60</v>
      </c>
      <c r="C64" s="45">
        <v>69330</v>
      </c>
      <c r="E64" s="46">
        <v>60</v>
      </c>
      <c r="F64" s="47">
        <f t="shared" si="0"/>
        <v>69468.66</v>
      </c>
      <c r="H64" s="60">
        <f t="shared" si="1"/>
        <v>138.6600000000035</v>
      </c>
      <c r="J64" s="46">
        <v>60</v>
      </c>
      <c r="K64" s="47">
        <v>69468.66</v>
      </c>
      <c r="L64" s="66"/>
      <c r="M64" s="70">
        <f t="shared" si="5"/>
        <v>0.0020000000000000503</v>
      </c>
      <c r="O64" s="51">
        <v>60</v>
      </c>
      <c r="P64" s="45">
        <f t="shared" si="6"/>
        <v>69471</v>
      </c>
      <c r="R64" s="74">
        <f t="shared" si="4"/>
        <v>36.10758835758836</v>
      </c>
    </row>
    <row r="65" spans="2:18" ht="12">
      <c r="B65" s="51">
        <v>61</v>
      </c>
      <c r="C65" s="45">
        <v>71412</v>
      </c>
      <c r="E65" s="46">
        <v>61</v>
      </c>
      <c r="F65" s="47">
        <f t="shared" si="0"/>
        <v>71554.824</v>
      </c>
      <c r="H65" s="60">
        <f t="shared" si="1"/>
        <v>142.82399999999325</v>
      </c>
      <c r="J65" s="46">
        <v>61</v>
      </c>
      <c r="K65" s="47">
        <v>71554.824</v>
      </c>
      <c r="L65" s="66"/>
      <c r="M65" s="70">
        <f t="shared" si="5"/>
        <v>0.0019999999999999055</v>
      </c>
      <c r="O65" s="51">
        <v>61</v>
      </c>
      <c r="P65" s="45">
        <f t="shared" si="6"/>
        <v>71556</v>
      </c>
      <c r="R65" s="74">
        <f t="shared" si="4"/>
        <v>37.19126819126819</v>
      </c>
    </row>
    <row r="66" spans="2:18" ht="12">
      <c r="B66" s="51">
        <v>62</v>
      </c>
      <c r="C66" s="45">
        <v>73554</v>
      </c>
      <c r="E66" s="46">
        <v>62</v>
      </c>
      <c r="F66" s="47">
        <f t="shared" si="0"/>
        <v>73701.108</v>
      </c>
      <c r="H66" s="60">
        <f t="shared" si="1"/>
        <v>147.1079999999929</v>
      </c>
      <c r="J66" s="46">
        <v>62</v>
      </c>
      <c r="K66" s="47">
        <v>73701.108</v>
      </c>
      <c r="L66" s="66"/>
      <c r="M66" s="70">
        <f t="shared" si="5"/>
        <v>0.0019999999999999033</v>
      </c>
      <c r="O66" s="51">
        <v>62</v>
      </c>
      <c r="P66" s="45">
        <f t="shared" si="6"/>
        <v>73704</v>
      </c>
      <c r="R66" s="74">
        <f t="shared" si="4"/>
        <v>38.30769230769231</v>
      </c>
    </row>
    <row r="67" spans="2:18" ht="12">
      <c r="B67" s="51">
        <v>63</v>
      </c>
      <c r="C67" s="45">
        <v>75765</v>
      </c>
      <c r="E67" s="46">
        <v>63</v>
      </c>
      <c r="F67" s="47">
        <f t="shared" si="0"/>
        <v>75916.53</v>
      </c>
      <c r="H67" s="60">
        <f t="shared" si="1"/>
        <v>151.52999999999884</v>
      </c>
      <c r="J67" s="46">
        <v>63</v>
      </c>
      <c r="K67" s="47">
        <v>75916.53</v>
      </c>
      <c r="L67" s="66"/>
      <c r="M67" s="70">
        <f t="shared" si="5"/>
        <v>0.0019999999999999844</v>
      </c>
      <c r="O67" s="51">
        <v>63</v>
      </c>
      <c r="P67" s="45">
        <f t="shared" si="6"/>
        <v>75918</v>
      </c>
      <c r="R67" s="74">
        <f t="shared" si="4"/>
        <v>39.45841995841996</v>
      </c>
    </row>
    <row r="68" spans="2:18" ht="12">
      <c r="B68" s="51">
        <v>64</v>
      </c>
      <c r="C68" s="45">
        <v>78036</v>
      </c>
      <c r="E68" s="46">
        <v>64</v>
      </c>
      <c r="F68" s="47">
        <f t="shared" si="0"/>
        <v>78192.072</v>
      </c>
      <c r="H68" s="60">
        <f t="shared" si="1"/>
        <v>156.07200000000012</v>
      </c>
      <c r="J68" s="46">
        <v>64</v>
      </c>
      <c r="K68" s="47">
        <v>78192.072</v>
      </c>
      <c r="L68" s="66"/>
      <c r="M68" s="70">
        <f t="shared" si="5"/>
        <v>0.0020000000000000013</v>
      </c>
      <c r="O68" s="51">
        <v>64</v>
      </c>
      <c r="P68" s="45">
        <f t="shared" si="6"/>
        <v>78195</v>
      </c>
      <c r="R68" s="74">
        <f t="shared" si="4"/>
        <v>40.641891891891895</v>
      </c>
    </row>
    <row r="69" spans="2:18" ht="12">
      <c r="B69" s="51">
        <v>65</v>
      </c>
      <c r="C69" s="45">
        <v>80376</v>
      </c>
      <c r="E69" s="46">
        <v>65</v>
      </c>
      <c r="F69" s="47">
        <f t="shared" si="0"/>
        <v>80536.752</v>
      </c>
      <c r="H69" s="60">
        <f t="shared" si="1"/>
        <v>160.75199999999313</v>
      </c>
      <c r="J69" s="46">
        <v>65</v>
      </c>
      <c r="K69" s="47">
        <v>80536.752</v>
      </c>
      <c r="L69" s="66"/>
      <c r="M69" s="70">
        <f t="shared" si="5"/>
        <v>0.0019999999999999146</v>
      </c>
      <c r="O69" s="51">
        <v>65</v>
      </c>
      <c r="P69" s="45">
        <f t="shared" si="6"/>
        <v>80538</v>
      </c>
      <c r="R69" s="74">
        <f t="shared" si="4"/>
        <v>41.85966735966736</v>
      </c>
    </row>
    <row r="70" spans="2:18" ht="12">
      <c r="B70" s="51">
        <v>66</v>
      </c>
      <c r="C70" s="45">
        <v>82791</v>
      </c>
      <c r="E70" s="46">
        <v>66</v>
      </c>
      <c r="F70" s="47">
        <f t="shared" si="0"/>
        <v>82956.582</v>
      </c>
      <c r="H70" s="60">
        <f t="shared" si="1"/>
        <v>165.58199999999488</v>
      </c>
      <c r="J70" s="46">
        <v>66</v>
      </c>
      <c r="K70" s="47">
        <v>82956.582</v>
      </c>
      <c r="L70" s="66"/>
      <c r="M70" s="70">
        <f t="shared" si="5"/>
        <v>0.001999999999999938</v>
      </c>
      <c r="O70" s="51">
        <v>66</v>
      </c>
      <c r="P70" s="45">
        <f t="shared" si="6"/>
        <v>82959</v>
      </c>
      <c r="R70" s="74">
        <f t="shared" si="4"/>
        <v>43.11798336798336</v>
      </c>
    </row>
    <row r="71" spans="2:18" ht="12">
      <c r="B71" s="51">
        <v>67</v>
      </c>
      <c r="C71" s="45">
        <v>85278</v>
      </c>
      <c r="E71" s="46">
        <v>67</v>
      </c>
      <c r="F71" s="47">
        <f t="shared" si="0"/>
        <v>85448.556</v>
      </c>
      <c r="H71" s="60">
        <f t="shared" si="1"/>
        <v>170.55599999999686</v>
      </c>
      <c r="J71" s="46">
        <v>67</v>
      </c>
      <c r="K71" s="47">
        <v>85448.556</v>
      </c>
      <c r="L71" s="66"/>
      <c r="M71" s="70">
        <f t="shared" si="5"/>
        <v>0.001999999999999963</v>
      </c>
      <c r="O71" s="51">
        <v>67</v>
      </c>
      <c r="P71" s="45">
        <f t="shared" si="6"/>
        <v>85449</v>
      </c>
      <c r="R71" s="74">
        <f t="shared" si="4"/>
        <v>44.41216216216216</v>
      </c>
    </row>
    <row r="72" spans="2:18" ht="12.75" thickBot="1">
      <c r="B72" s="52">
        <v>68</v>
      </c>
      <c r="C72" s="53">
        <v>87834</v>
      </c>
      <c r="E72" s="54">
        <v>68</v>
      </c>
      <c r="F72" s="55">
        <f t="shared" si="0"/>
        <v>88009.668</v>
      </c>
      <c r="H72" s="62">
        <f t="shared" si="1"/>
        <v>175.66800000000512</v>
      </c>
      <c r="J72" s="54">
        <v>68</v>
      </c>
      <c r="K72" s="55">
        <v>88009.668</v>
      </c>
      <c r="L72" s="66"/>
      <c r="M72" s="71">
        <f t="shared" si="5"/>
        <v>0.002000000000000058</v>
      </c>
      <c r="O72" s="52">
        <v>68</v>
      </c>
      <c r="P72" s="53">
        <f t="shared" si="6"/>
        <v>88011</v>
      </c>
      <c r="R72" s="75">
        <f t="shared" si="4"/>
        <v>45.74376299376299</v>
      </c>
    </row>
    <row r="73" spans="2:8" ht="12">
      <c r="B73" s="33"/>
      <c r="C73" s="33"/>
      <c r="H73" s="35"/>
    </row>
    <row r="74" spans="2:8" ht="12">
      <c r="B74" s="33"/>
      <c r="C74" s="33"/>
      <c r="H74" s="35"/>
    </row>
    <row r="75" spans="2:8" ht="12">
      <c r="B75" s="33"/>
      <c r="C75" s="33"/>
      <c r="H75" s="35"/>
    </row>
    <row r="76" spans="2:8" ht="12">
      <c r="B76" s="33"/>
      <c r="C76" s="33"/>
      <c r="H76" s="35"/>
    </row>
    <row r="77" spans="2:8" ht="12">
      <c r="B77" s="33"/>
      <c r="C77" s="33"/>
      <c r="H77" s="35"/>
    </row>
    <row r="78" spans="2:8" ht="12">
      <c r="B78" s="33"/>
      <c r="C78" s="33"/>
      <c r="H78" s="35"/>
    </row>
    <row r="79" spans="2:8" ht="12">
      <c r="B79" s="33"/>
      <c r="C79" s="33"/>
      <c r="H79" s="35"/>
    </row>
    <row r="80" spans="2:8" ht="12">
      <c r="B80" s="33"/>
      <c r="C80" s="33"/>
      <c r="H80" s="35"/>
    </row>
    <row r="81" spans="2:8" ht="12">
      <c r="B81" s="33"/>
      <c r="C81" s="33"/>
      <c r="H81" s="35"/>
    </row>
    <row r="82" spans="1:22" s="34" customFormat="1" ht="12">
      <c r="A82" s="35"/>
      <c r="B82" s="33"/>
      <c r="C82" s="33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</row>
    <row r="83" spans="1:22" s="34" customFormat="1" ht="12">
      <c r="A83" s="35"/>
      <c r="B83" s="33"/>
      <c r="C83" s="33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</row>
    <row r="84" spans="1:22" s="34" customFormat="1" ht="12">
      <c r="A84" s="35"/>
      <c r="B84" s="33"/>
      <c r="C84" s="33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</row>
    <row r="85" spans="1:22" s="34" customFormat="1" ht="12">
      <c r="A85" s="35"/>
      <c r="B85" s="33"/>
      <c r="C85" s="33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</row>
    <row r="86" spans="1:22" s="34" customFormat="1" ht="12">
      <c r="A86" s="35"/>
      <c r="B86" s="33"/>
      <c r="C86" s="33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</row>
    <row r="87" spans="1:22" s="34" customFormat="1" ht="12">
      <c r="A87" s="35"/>
      <c r="B87" s="33"/>
      <c r="C87" s="33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</row>
    <row r="88" spans="1:22" s="34" customFormat="1" ht="12">
      <c r="A88" s="35"/>
      <c r="B88" s="33"/>
      <c r="C88" s="33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</row>
    <row r="89" spans="1:22" s="34" customFormat="1" ht="12">
      <c r="A89" s="35"/>
      <c r="B89" s="33"/>
      <c r="C89" s="33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</row>
    <row r="90" spans="1:22" s="34" customFormat="1" ht="12">
      <c r="A90" s="35"/>
      <c r="B90" s="33"/>
      <c r="C90" s="33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</row>
    <row r="91" spans="1:22" s="34" customFormat="1" ht="12">
      <c r="A91" s="35"/>
      <c r="B91" s="33"/>
      <c r="C91" s="33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</row>
    <row r="92" spans="1:22" s="34" customFormat="1" ht="12">
      <c r="A92" s="35"/>
      <c r="B92" s="33"/>
      <c r="C92" s="33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</row>
    <row r="93" spans="1:22" s="34" customFormat="1" ht="12">
      <c r="A93" s="35"/>
      <c r="B93" s="33"/>
      <c r="C93" s="33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</row>
    <row r="94" spans="1:22" s="34" customFormat="1" ht="12">
      <c r="A94" s="35"/>
      <c r="B94" s="33"/>
      <c r="C94" s="33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</row>
    <row r="95" spans="1:22" s="34" customFormat="1" ht="12">
      <c r="A95" s="35"/>
      <c r="B95" s="33"/>
      <c r="C95" s="33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</row>
    <row r="96" spans="1:22" s="34" customFormat="1" ht="12">
      <c r="A96" s="35"/>
      <c r="B96" s="33"/>
      <c r="C96" s="33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</row>
    <row r="97" spans="1:22" s="34" customFormat="1" ht="12">
      <c r="A97" s="35"/>
      <c r="B97" s="33"/>
      <c r="C97" s="33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</row>
    <row r="98" spans="1:22" s="34" customFormat="1" ht="12">
      <c r="A98" s="35"/>
      <c r="B98" s="33"/>
      <c r="C98" s="33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</row>
    <row r="99" spans="1:22" s="34" customFormat="1" ht="12">
      <c r="A99" s="35"/>
      <c r="B99" s="33"/>
      <c r="C99" s="33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</row>
    <row r="100" spans="1:22" s="34" customFormat="1" ht="12">
      <c r="A100" s="35"/>
      <c r="B100" s="33"/>
      <c r="C100" s="33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</row>
    <row r="101" spans="1:22" s="34" customFormat="1" ht="12">
      <c r="A101" s="35"/>
      <c r="B101" s="33"/>
      <c r="C101" s="33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</row>
    <row r="102" spans="1:22" s="34" customFormat="1" ht="12">
      <c r="A102" s="35"/>
      <c r="B102" s="33"/>
      <c r="C102" s="33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</row>
    <row r="103" spans="1:22" s="34" customFormat="1" ht="12">
      <c r="A103" s="35"/>
      <c r="B103" s="33"/>
      <c r="C103" s="33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</row>
    <row r="104" spans="1:22" s="34" customFormat="1" ht="12">
      <c r="A104" s="35"/>
      <c r="B104" s="33"/>
      <c r="C104" s="33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</row>
    <row r="105" spans="1:22" s="34" customFormat="1" ht="12">
      <c r="A105" s="35"/>
      <c r="B105" s="33"/>
      <c r="C105" s="33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</row>
    <row r="106" spans="1:22" s="34" customFormat="1" ht="12">
      <c r="A106" s="35"/>
      <c r="B106" s="33"/>
      <c r="C106" s="33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</row>
    <row r="107" spans="1:22" s="34" customFormat="1" ht="12">
      <c r="A107" s="35"/>
      <c r="B107" s="33"/>
      <c r="C107" s="33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</row>
    <row r="108" spans="1:22" s="34" customFormat="1" ht="12">
      <c r="A108" s="35"/>
      <c r="B108" s="33"/>
      <c r="C108" s="33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</row>
    <row r="109" spans="1:22" s="34" customFormat="1" ht="12">
      <c r="A109" s="35"/>
      <c r="B109" s="33"/>
      <c r="C109" s="33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</row>
    <row r="110" spans="1:22" s="34" customFormat="1" ht="12">
      <c r="A110" s="35"/>
      <c r="B110" s="33"/>
      <c r="C110" s="33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</row>
    <row r="111" spans="1:22" s="34" customFormat="1" ht="12">
      <c r="A111" s="35"/>
      <c r="B111" s="33"/>
      <c r="C111" s="33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</row>
    <row r="112" spans="1:22" s="34" customFormat="1" ht="12">
      <c r="A112" s="35"/>
      <c r="B112" s="33"/>
      <c r="C112" s="33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</row>
    <row r="113" spans="1:22" s="34" customFormat="1" ht="12">
      <c r="A113" s="35"/>
      <c r="B113" s="33"/>
      <c r="C113" s="33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</row>
    <row r="114" spans="1:22" s="34" customFormat="1" ht="12">
      <c r="A114" s="35"/>
      <c r="B114" s="33"/>
      <c r="C114" s="33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</row>
    <row r="115" spans="1:22" s="34" customFormat="1" ht="12">
      <c r="A115" s="35"/>
      <c r="B115" s="33"/>
      <c r="C115" s="33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</row>
    <row r="116" spans="1:22" s="34" customFormat="1" ht="12">
      <c r="A116" s="35"/>
      <c r="B116" s="33"/>
      <c r="C116" s="33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</row>
    <row r="117" spans="1:22" s="34" customFormat="1" ht="12">
      <c r="A117" s="35"/>
      <c r="B117" s="33"/>
      <c r="C117" s="33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</row>
    <row r="118" spans="1:22" s="34" customFormat="1" ht="12">
      <c r="A118" s="35"/>
      <c r="B118" s="33"/>
      <c r="C118" s="33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</row>
    <row r="119" spans="1:22" s="34" customFormat="1" ht="12">
      <c r="A119" s="35"/>
      <c r="B119" s="33"/>
      <c r="C119" s="33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</row>
    <row r="120" spans="1:22" s="34" customFormat="1" ht="12">
      <c r="A120" s="35"/>
      <c r="B120" s="33"/>
      <c r="C120" s="33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</row>
    <row r="121" spans="1:22" s="34" customFormat="1" ht="12">
      <c r="A121" s="35"/>
      <c r="B121" s="33"/>
      <c r="C121" s="33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</row>
    <row r="122" spans="1:22" s="34" customFormat="1" ht="12">
      <c r="A122" s="35"/>
      <c r="B122" s="33"/>
      <c r="C122" s="33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</row>
    <row r="123" spans="1:22" s="34" customFormat="1" ht="12">
      <c r="A123" s="35"/>
      <c r="B123" s="33"/>
      <c r="C123" s="33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</row>
    <row r="124" spans="1:22" s="34" customFormat="1" ht="12">
      <c r="A124" s="35"/>
      <c r="B124" s="33"/>
      <c r="C124" s="33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</row>
    <row r="125" spans="1:22" s="34" customFormat="1" ht="12">
      <c r="A125" s="35"/>
      <c r="B125" s="33"/>
      <c r="C125" s="33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</row>
    <row r="126" spans="1:22" s="34" customFormat="1" ht="12">
      <c r="A126" s="35"/>
      <c r="B126" s="33"/>
      <c r="C126" s="33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</row>
    <row r="127" spans="1:22" s="34" customFormat="1" ht="12">
      <c r="A127" s="35"/>
      <c r="B127" s="33"/>
      <c r="C127" s="33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</row>
    <row r="128" spans="1:22" s="34" customFormat="1" ht="12">
      <c r="A128" s="35"/>
      <c r="B128" s="33"/>
      <c r="C128" s="33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</row>
    <row r="129" spans="1:22" s="34" customFormat="1" ht="12">
      <c r="A129" s="35"/>
      <c r="B129" s="33"/>
      <c r="C129" s="33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</row>
    <row r="130" spans="1:22" s="34" customFormat="1" ht="12">
      <c r="A130" s="35"/>
      <c r="B130" s="33"/>
      <c r="C130" s="33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</row>
    <row r="131" spans="1:22" s="34" customFormat="1" ht="12">
      <c r="A131" s="35"/>
      <c r="B131" s="33"/>
      <c r="C131" s="33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</row>
    <row r="132" spans="1:22" s="34" customFormat="1" ht="12">
      <c r="A132" s="35"/>
      <c r="B132" s="33"/>
      <c r="C132" s="33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</row>
    <row r="133" spans="1:22" s="34" customFormat="1" ht="12">
      <c r="A133" s="35"/>
      <c r="B133" s="33"/>
      <c r="C133" s="33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</row>
    <row r="134" spans="1:22" s="34" customFormat="1" ht="12">
      <c r="A134" s="35"/>
      <c r="B134" s="33"/>
      <c r="C134" s="33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</row>
    <row r="135" spans="1:22" s="34" customFormat="1" ht="12">
      <c r="A135" s="35"/>
      <c r="B135" s="33"/>
      <c r="C135" s="33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</row>
    <row r="136" spans="1:22" s="34" customFormat="1" ht="12">
      <c r="A136" s="35"/>
      <c r="B136" s="33"/>
      <c r="C136" s="33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</row>
    <row r="137" spans="1:22" s="34" customFormat="1" ht="12">
      <c r="A137" s="35"/>
      <c r="B137" s="33"/>
      <c r="C137" s="33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</row>
    <row r="138" spans="1:22" s="34" customFormat="1" ht="12">
      <c r="A138" s="35"/>
      <c r="B138" s="33"/>
      <c r="C138" s="33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</row>
    <row r="139" spans="1:22" s="34" customFormat="1" ht="12">
      <c r="A139" s="35"/>
      <c r="B139" s="33"/>
      <c r="C139" s="33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</row>
    <row r="140" spans="1:22" s="34" customFormat="1" ht="12">
      <c r="A140" s="35"/>
      <c r="B140" s="33"/>
      <c r="C140" s="33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</row>
    <row r="141" spans="1:22" s="34" customFormat="1" ht="12">
      <c r="A141" s="35"/>
      <c r="B141" s="33"/>
      <c r="C141" s="33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</row>
    <row r="142" spans="1:22" s="34" customFormat="1" ht="12">
      <c r="A142" s="35"/>
      <c r="B142" s="33"/>
      <c r="C142" s="33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</row>
    <row r="143" spans="1:22" s="34" customFormat="1" ht="12">
      <c r="A143" s="35"/>
      <c r="B143" s="33"/>
      <c r="C143" s="33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</row>
    <row r="144" spans="1:22" s="34" customFormat="1" ht="12">
      <c r="A144" s="35"/>
      <c r="B144" s="33"/>
      <c r="C144" s="33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</row>
    <row r="145" spans="1:22" s="34" customFormat="1" ht="12">
      <c r="A145" s="35"/>
      <c r="B145" s="33"/>
      <c r="C145" s="33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</row>
    <row r="146" spans="1:22" s="34" customFormat="1" ht="12">
      <c r="A146" s="35"/>
      <c r="B146" s="33"/>
      <c r="C146" s="33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</row>
    <row r="147" spans="1:22" s="34" customFormat="1" ht="12">
      <c r="A147" s="35"/>
      <c r="B147" s="33"/>
      <c r="C147" s="33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</row>
    <row r="148" spans="1:22" s="34" customFormat="1" ht="12">
      <c r="A148" s="35"/>
      <c r="B148" s="33"/>
      <c r="C148" s="33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</row>
    <row r="149" spans="1:22" s="34" customFormat="1" ht="12">
      <c r="A149" s="35"/>
      <c r="B149" s="33"/>
      <c r="C149" s="33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</row>
    <row r="150" spans="1:22" s="34" customFormat="1" ht="12">
      <c r="A150" s="35"/>
      <c r="B150" s="33"/>
      <c r="C150" s="33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</row>
    <row r="151" spans="1:22" s="34" customFormat="1" ht="12">
      <c r="A151" s="35"/>
      <c r="B151" s="33"/>
      <c r="C151" s="33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</row>
    <row r="152" spans="1:22" s="34" customFormat="1" ht="12">
      <c r="A152" s="35"/>
      <c r="B152" s="33"/>
      <c r="C152" s="33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</row>
    <row r="153" spans="1:22" s="34" customFormat="1" ht="12">
      <c r="A153" s="35"/>
      <c r="B153" s="33"/>
      <c r="C153" s="33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</row>
    <row r="154" spans="1:22" s="34" customFormat="1" ht="12">
      <c r="A154" s="35"/>
      <c r="B154" s="33"/>
      <c r="C154" s="33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</row>
    <row r="155" spans="1:22" s="34" customFormat="1" ht="12">
      <c r="A155" s="35"/>
      <c r="B155" s="33"/>
      <c r="C155" s="33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</row>
    <row r="156" spans="1:22" s="34" customFormat="1" ht="12">
      <c r="A156" s="35"/>
      <c r="B156" s="33"/>
      <c r="C156" s="33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</row>
    <row r="157" spans="1:22" s="34" customFormat="1" ht="12">
      <c r="A157" s="35"/>
      <c r="B157" s="33"/>
      <c r="C157" s="33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</row>
    <row r="158" spans="1:22" s="34" customFormat="1" ht="12">
      <c r="A158" s="35"/>
      <c r="B158" s="33"/>
      <c r="C158" s="33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</row>
    <row r="159" spans="1:22" s="34" customFormat="1" ht="12">
      <c r="A159" s="35"/>
      <c r="B159" s="33"/>
      <c r="C159" s="33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</row>
    <row r="160" spans="1:22" s="34" customFormat="1" ht="12">
      <c r="A160" s="35"/>
      <c r="B160" s="33"/>
      <c r="C160" s="33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</row>
    <row r="161" spans="1:22" s="34" customFormat="1" ht="12">
      <c r="A161" s="35"/>
      <c r="B161" s="33"/>
      <c r="C161" s="33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</row>
    <row r="162" spans="1:22" s="34" customFormat="1" ht="12">
      <c r="A162" s="35"/>
      <c r="B162" s="33"/>
      <c r="C162" s="33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</row>
    <row r="163" spans="1:22" s="34" customFormat="1" ht="12">
      <c r="A163" s="35"/>
      <c r="B163" s="33"/>
      <c r="C163" s="33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</row>
    <row r="164" spans="1:22" s="34" customFormat="1" ht="12">
      <c r="A164" s="35"/>
      <c r="B164" s="33"/>
      <c r="C164" s="33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</row>
    <row r="165" spans="1:22" s="34" customFormat="1" ht="12">
      <c r="A165" s="35"/>
      <c r="B165" s="33"/>
      <c r="C165" s="33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</row>
    <row r="166" spans="1:22" s="34" customFormat="1" ht="12">
      <c r="A166" s="35"/>
      <c r="B166" s="33"/>
      <c r="C166" s="33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</row>
    <row r="167" spans="1:22" s="34" customFormat="1" ht="12">
      <c r="A167" s="35"/>
      <c r="B167" s="33"/>
      <c r="C167" s="33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</row>
    <row r="168" spans="1:22" s="34" customFormat="1" ht="12">
      <c r="A168" s="35"/>
      <c r="B168" s="33"/>
      <c r="C168" s="33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</row>
    <row r="169" spans="1:22" s="34" customFormat="1" ht="12">
      <c r="A169" s="35"/>
      <c r="B169" s="33"/>
      <c r="C169" s="33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</row>
    <row r="170" spans="1:22" s="34" customFormat="1" ht="12">
      <c r="A170" s="35"/>
      <c r="B170" s="33"/>
      <c r="C170" s="33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</row>
    <row r="171" spans="1:22" s="34" customFormat="1" ht="12">
      <c r="A171" s="35"/>
      <c r="B171" s="33"/>
      <c r="C171" s="33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</row>
    <row r="172" spans="1:22" s="34" customFormat="1" ht="12">
      <c r="A172" s="35"/>
      <c r="B172" s="33"/>
      <c r="C172" s="33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</row>
    <row r="173" spans="1:22" s="34" customFormat="1" ht="12">
      <c r="A173" s="35"/>
      <c r="B173" s="33"/>
      <c r="C173" s="33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</row>
    <row r="174" spans="1:22" s="34" customFormat="1" ht="12">
      <c r="A174" s="35"/>
      <c r="B174" s="33"/>
      <c r="C174" s="33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</row>
    <row r="175" spans="1:22" s="34" customFormat="1" ht="12">
      <c r="A175" s="35"/>
      <c r="B175" s="33"/>
      <c r="C175" s="33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</row>
    <row r="176" spans="1:22" s="34" customFormat="1" ht="12">
      <c r="A176" s="35"/>
      <c r="B176" s="33"/>
      <c r="C176" s="33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</row>
    <row r="177" spans="1:22" s="34" customFormat="1" ht="12">
      <c r="A177" s="35"/>
      <c r="B177" s="33"/>
      <c r="C177" s="33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</row>
    <row r="178" spans="1:22" s="34" customFormat="1" ht="12">
      <c r="A178" s="35"/>
      <c r="B178" s="33"/>
      <c r="C178" s="33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</row>
    <row r="179" spans="1:22" s="34" customFormat="1" ht="12">
      <c r="A179" s="35"/>
      <c r="B179" s="33"/>
      <c r="C179" s="33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</row>
    <row r="180" spans="1:22" s="34" customFormat="1" ht="12">
      <c r="A180" s="35"/>
      <c r="B180" s="33"/>
      <c r="C180" s="33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</row>
    <row r="181" spans="1:22" s="34" customFormat="1" ht="12">
      <c r="A181" s="35"/>
      <c r="B181" s="33"/>
      <c r="C181" s="33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</row>
    <row r="182" spans="1:22" s="34" customFormat="1" ht="12">
      <c r="A182" s="35"/>
      <c r="B182" s="33"/>
      <c r="C182" s="33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</row>
    <row r="183" spans="1:22" s="34" customFormat="1" ht="12">
      <c r="A183" s="35"/>
      <c r="B183" s="33"/>
      <c r="C183" s="33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5"/>
    </row>
    <row r="184" spans="1:22" s="34" customFormat="1" ht="12">
      <c r="A184" s="35"/>
      <c r="B184" s="33"/>
      <c r="C184" s="33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</row>
    <row r="185" spans="1:22" s="34" customFormat="1" ht="12">
      <c r="A185" s="35"/>
      <c r="B185" s="33"/>
      <c r="C185" s="33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</row>
    <row r="186" spans="1:22" s="34" customFormat="1" ht="12">
      <c r="A186" s="35"/>
      <c r="B186" s="33"/>
      <c r="C186" s="33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5"/>
    </row>
    <row r="187" spans="1:22" s="34" customFormat="1" ht="12">
      <c r="A187" s="35"/>
      <c r="B187" s="33"/>
      <c r="C187" s="33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</row>
  </sheetData>
  <sheetProtection/>
  <mergeCells count="19">
    <mergeCell ref="R6:R7"/>
    <mergeCell ref="O1:R1"/>
    <mergeCell ref="R3:R4"/>
    <mergeCell ref="E3:H3"/>
    <mergeCell ref="E4:H4"/>
    <mergeCell ref="J3:M3"/>
    <mergeCell ref="J4:M4"/>
    <mergeCell ref="E7:F7"/>
    <mergeCell ref="H6:H7"/>
    <mergeCell ref="O3:P3"/>
    <mergeCell ref="O4:P4"/>
    <mergeCell ref="O6:P6"/>
    <mergeCell ref="O7:P7"/>
    <mergeCell ref="J6:K6"/>
    <mergeCell ref="J7:K7"/>
    <mergeCell ref="B4:C4"/>
    <mergeCell ref="B6:C6"/>
    <mergeCell ref="B7:C7"/>
    <mergeCell ref="E6:F6"/>
  </mergeCells>
  <printOptions/>
  <pageMargins left="0.66" right="0.93" top="1" bottom="1" header="0.5" footer="0.5"/>
  <pageSetup horizontalDpi="600" verticalDpi="600" orientation="portrait" paperSize="9" scale="58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H8" sqref="H8"/>
    </sheetView>
  </sheetViews>
  <sheetFormatPr defaultColWidth="8.8515625" defaultRowHeight="12.75"/>
  <cols>
    <col min="1" max="5" width="8.8515625" style="0" customWidth="1"/>
    <col min="6" max="14" width="9.140625" style="1" customWidth="1"/>
    <col min="15" max="15" width="13.8515625" style="1" customWidth="1"/>
    <col min="16" max="25" width="9.140625" style="1" customWidth="1"/>
  </cols>
  <sheetData>
    <row r="1" spans="1:5" ht="12.75" thickBot="1">
      <c r="A1" s="1"/>
      <c r="B1" s="1"/>
      <c r="C1" s="1"/>
      <c r="D1" s="1"/>
      <c r="E1" s="1"/>
    </row>
    <row r="2" spans="1:5" ht="12.75" thickBot="1">
      <c r="A2" s="113" t="s">
        <v>25</v>
      </c>
      <c r="B2" s="114"/>
      <c r="C2" s="114"/>
      <c r="D2" s="114"/>
      <c r="E2" s="115"/>
    </row>
    <row r="3" spans="1:5" ht="8.25" customHeight="1">
      <c r="A3" s="1"/>
      <c r="B3" s="1"/>
      <c r="C3" s="1"/>
      <c r="D3" s="1"/>
      <c r="E3" s="1"/>
    </row>
    <row r="4" spans="1:5" ht="12">
      <c r="A4" s="77" t="s">
        <v>26</v>
      </c>
      <c r="B4" s="1"/>
      <c r="C4" s="1"/>
      <c r="D4" s="1"/>
      <c r="E4" s="1"/>
    </row>
    <row r="5" spans="1:5" ht="12">
      <c r="A5" s="1" t="s">
        <v>16</v>
      </c>
      <c r="B5" s="1"/>
      <c r="C5" s="1"/>
      <c r="D5" s="1"/>
      <c r="E5" s="1"/>
    </row>
    <row r="6" spans="1:5" ht="12">
      <c r="A6" s="1"/>
      <c r="B6" s="1"/>
      <c r="C6" s="1"/>
      <c r="D6" s="1"/>
      <c r="E6" s="1"/>
    </row>
    <row r="7" spans="1:5" ht="12">
      <c r="A7" s="1"/>
      <c r="B7" s="1"/>
      <c r="C7" s="1"/>
      <c r="D7" s="1"/>
      <c r="E7" s="1"/>
    </row>
    <row r="8" spans="1:5" ht="12">
      <c r="A8" s="1"/>
      <c r="B8" s="1"/>
      <c r="C8" s="1"/>
      <c r="D8" s="1"/>
      <c r="E8" s="1"/>
    </row>
    <row r="9" spans="1:5" ht="12">
      <c r="A9" s="1"/>
      <c r="B9" s="1"/>
      <c r="C9" s="1"/>
      <c r="D9" s="1"/>
      <c r="E9" s="1"/>
    </row>
    <row r="10" spans="1:5" ht="12">
      <c r="A10" s="1"/>
      <c r="B10" s="1"/>
      <c r="C10" s="1"/>
      <c r="D10" s="1"/>
      <c r="E10" s="1"/>
    </row>
    <row r="11" spans="1:5" ht="12">
      <c r="A11" s="1"/>
      <c r="B11" s="1"/>
      <c r="C11" s="1"/>
      <c r="D11" s="1"/>
      <c r="E11" s="1"/>
    </row>
    <row r="12" spans="1:5" ht="12">
      <c r="A12" s="1"/>
      <c r="B12" s="1"/>
      <c r="C12" s="1"/>
      <c r="D12" s="1"/>
      <c r="E12" s="1"/>
    </row>
    <row r="13" spans="1:5" ht="12">
      <c r="A13" s="1"/>
      <c r="B13" s="1"/>
      <c r="C13" s="1"/>
      <c r="D13" s="1"/>
      <c r="E13" s="1"/>
    </row>
    <row r="14" spans="1:5" ht="12">
      <c r="A14" s="1"/>
      <c r="B14" s="1"/>
      <c r="C14" s="1"/>
      <c r="D14" s="1"/>
      <c r="E14" s="1"/>
    </row>
    <row r="15" spans="1:5" ht="12">
      <c r="A15" s="1"/>
      <c r="B15" s="1"/>
      <c r="C15" s="1"/>
      <c r="D15" s="1"/>
      <c r="E15" s="1"/>
    </row>
    <row r="16" s="1" customFormat="1" ht="12"/>
    <row r="17" s="1" customFormat="1" ht="12"/>
    <row r="18" s="1" customFormat="1" ht="12"/>
    <row r="19" s="1" customFormat="1" ht="12"/>
    <row r="20" s="1" customFormat="1" ht="12"/>
    <row r="21" s="1" customFormat="1" ht="12"/>
    <row r="22" s="1" customFormat="1" ht="12"/>
    <row r="23" s="1" customFormat="1" ht="12"/>
    <row r="24" s="1" customFormat="1" ht="12"/>
    <row r="25" s="1" customFormat="1" ht="12"/>
    <row r="26" s="1" customFormat="1" ht="12"/>
    <row r="27" s="1" customFormat="1" ht="12"/>
    <row r="28" s="1" customFormat="1" ht="12"/>
    <row r="29" s="1" customFormat="1" ht="12"/>
    <row r="30" s="1" customFormat="1" ht="12"/>
    <row r="31" s="1" customFormat="1" ht="12"/>
    <row r="32" s="1" customFormat="1" ht="12"/>
    <row r="33" s="1" customFormat="1" ht="12"/>
    <row r="34" s="1" customFormat="1" ht="12"/>
    <row r="35" s="1" customFormat="1" ht="12"/>
    <row r="36" s="1" customFormat="1" ht="12"/>
    <row r="37" s="1" customFormat="1" ht="12"/>
    <row r="38" s="1" customFormat="1" ht="12"/>
    <row r="39" s="1" customFormat="1" ht="12"/>
    <row r="40" s="1" customFormat="1" ht="12"/>
    <row r="41" s="1" customFormat="1" ht="12"/>
    <row r="42" s="1" customFormat="1" ht="12"/>
    <row r="43" s="1" customFormat="1" ht="12"/>
    <row r="44" s="1" customFormat="1" ht="12"/>
    <row r="45" s="1" customFormat="1" ht="12"/>
    <row r="46" s="1" customFormat="1" ht="12"/>
    <row r="47" s="1" customFormat="1" ht="12"/>
    <row r="48" s="1" customFormat="1" ht="12"/>
    <row r="49" s="1" customFormat="1" ht="12"/>
    <row r="50" s="1" customFormat="1" ht="12"/>
    <row r="51" s="1" customFormat="1" ht="12"/>
    <row r="52" s="1" customFormat="1" ht="12"/>
    <row r="53" s="1" customFormat="1" ht="12"/>
    <row r="54" s="1" customFormat="1" ht="12"/>
    <row r="55" s="1" customFormat="1" ht="12"/>
    <row r="56" s="1" customFormat="1" ht="12"/>
    <row r="57" s="1" customFormat="1" ht="12"/>
    <row r="58" s="1" customFormat="1" ht="12"/>
    <row r="59" s="1" customFormat="1" ht="12"/>
    <row r="60" s="1" customFormat="1" ht="12"/>
    <row r="61" s="1" customFormat="1" ht="12"/>
    <row r="62" s="1" customFormat="1" ht="12"/>
    <row r="63" s="1" customFormat="1" ht="12"/>
    <row r="64" s="1" customFormat="1" ht="12"/>
    <row r="65" s="1" customFormat="1" ht="12"/>
    <row r="66" s="1" customFormat="1" ht="12"/>
    <row r="67" s="1" customFormat="1" ht="12"/>
    <row r="68" s="1" customFormat="1" ht="12"/>
    <row r="69" s="1" customFormat="1" ht="12"/>
    <row r="70" s="1" customFormat="1" ht="12"/>
    <row r="71" s="1" customFormat="1" ht="12"/>
    <row r="72" s="1" customFormat="1" ht="12"/>
    <row r="73" s="1" customFormat="1" ht="12"/>
    <row r="74" s="1" customFormat="1" ht="12"/>
    <row r="75" s="1" customFormat="1" ht="12"/>
    <row r="76" s="1" customFormat="1" ht="12"/>
    <row r="77" s="1" customFormat="1" ht="12"/>
    <row r="78" s="1" customFormat="1" ht="12"/>
    <row r="79" s="1" customFormat="1" ht="12"/>
    <row r="80" s="1" customFormat="1" ht="12"/>
  </sheetData>
  <sheetProtection/>
  <mergeCells count="1">
    <mergeCell ref="A2:E2"/>
  </mergeCells>
  <printOptions/>
  <pageMargins left="0.75" right="0.75" top="1" bottom="1" header="0.5" footer="0.5"/>
  <pageSetup horizontalDpi="600" verticalDpi="600" orientation="landscape" paperSize="9" scale="9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78"/>
  <sheetViews>
    <sheetView tabSelected="1" zoomScalePageLayoutView="0" workbookViewId="0" topLeftCell="A1">
      <selection activeCell="R37" sqref="R37"/>
    </sheetView>
  </sheetViews>
  <sheetFormatPr defaultColWidth="9.140625" defaultRowHeight="12.75"/>
  <cols>
    <col min="1" max="1" width="1.7109375" style="2" customWidth="1"/>
    <col min="2" max="2" width="8.421875" style="2" customWidth="1"/>
    <col min="3" max="10" width="9.140625" style="2" customWidth="1"/>
    <col min="11" max="11" width="12.00390625" style="2" customWidth="1"/>
    <col min="12" max="12" width="11.28125" style="2" customWidth="1"/>
    <col min="13" max="13" width="10.8515625" style="2" customWidth="1"/>
    <col min="14" max="14" width="9.7109375" style="2" customWidth="1"/>
    <col min="15" max="15" width="1.7109375" style="2" customWidth="1"/>
    <col min="16" max="16384" width="9.140625" style="2" customWidth="1"/>
  </cols>
  <sheetData>
    <row r="1" spans="2:14" ht="12.75" customHeight="1">
      <c r="B1" s="118" t="s">
        <v>28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2:14" ht="12.75" customHeight="1"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</row>
    <row r="3" spans="2:14" ht="12.75">
      <c r="B3" s="123"/>
      <c r="C3" s="123"/>
      <c r="D3" s="3"/>
      <c r="E3" s="123"/>
      <c r="F3" s="123"/>
      <c r="G3" s="123"/>
      <c r="H3" s="123"/>
      <c r="I3" s="3"/>
      <c r="J3" s="3"/>
      <c r="K3" s="3"/>
      <c r="L3" s="3"/>
      <c r="M3" s="3"/>
      <c r="N3" s="3"/>
    </row>
    <row r="4" spans="2:14" ht="21" customHeight="1">
      <c r="B4" s="116" t="s">
        <v>27</v>
      </c>
      <c r="C4" s="117"/>
      <c r="D4" s="3"/>
      <c r="E4" s="116" t="s">
        <v>3</v>
      </c>
      <c r="F4" s="117"/>
      <c r="G4" s="116" t="s">
        <v>4</v>
      </c>
      <c r="H4" s="117"/>
      <c r="I4" s="3"/>
      <c r="J4" s="3"/>
      <c r="K4" s="3"/>
      <c r="L4" s="3"/>
      <c r="M4" s="3"/>
      <c r="N4" s="3"/>
    </row>
    <row r="5" spans="2:14" ht="12.75">
      <c r="B5" s="4" t="s">
        <v>2</v>
      </c>
      <c r="C5" s="22">
        <v>13542</v>
      </c>
      <c r="D5" s="3"/>
      <c r="E5" s="5" t="s">
        <v>2</v>
      </c>
      <c r="F5" s="22">
        <v>13542</v>
      </c>
      <c r="G5" s="5" t="s">
        <v>2</v>
      </c>
      <c r="H5" s="22">
        <v>13542</v>
      </c>
      <c r="I5" s="3"/>
      <c r="J5" s="3"/>
      <c r="K5" s="3"/>
      <c r="L5" s="3"/>
      <c r="M5" s="3"/>
      <c r="N5" s="3"/>
    </row>
    <row r="6" spans="2:14" ht="12.75">
      <c r="B6" s="6">
        <v>5</v>
      </c>
      <c r="C6" s="22">
        <v>13917</v>
      </c>
      <c r="D6" s="3"/>
      <c r="E6" s="6">
        <v>5</v>
      </c>
      <c r="F6" s="22">
        <v>13917</v>
      </c>
      <c r="G6" s="6">
        <v>5</v>
      </c>
      <c r="H6" s="22">
        <v>13917</v>
      </c>
      <c r="I6" s="3"/>
      <c r="J6" s="3"/>
      <c r="K6" s="3"/>
      <c r="L6" s="3"/>
      <c r="M6" s="3"/>
      <c r="N6" s="3"/>
    </row>
    <row r="7" spans="2:14" ht="12.75">
      <c r="B7" s="6">
        <v>6</v>
      </c>
      <c r="C7" s="22">
        <v>14298</v>
      </c>
      <c r="D7" s="3"/>
      <c r="E7" s="6">
        <v>6</v>
      </c>
      <c r="F7" s="22">
        <v>14298</v>
      </c>
      <c r="G7" s="6">
        <v>6</v>
      </c>
      <c r="H7" s="22">
        <v>14298</v>
      </c>
      <c r="I7" s="3"/>
      <c r="J7" s="3"/>
      <c r="K7" s="3"/>
      <c r="L7" s="3"/>
      <c r="M7" s="3"/>
      <c r="N7" s="3"/>
    </row>
    <row r="8" spans="2:14" ht="12.75">
      <c r="B8" s="6">
        <v>7</v>
      </c>
      <c r="C8" s="22">
        <v>14700</v>
      </c>
      <c r="D8" s="3"/>
      <c r="E8" s="6">
        <v>7</v>
      </c>
      <c r="F8" s="22">
        <v>14700</v>
      </c>
      <c r="G8" s="6">
        <v>7</v>
      </c>
      <c r="H8" s="22">
        <v>14700</v>
      </c>
      <c r="I8" s="3"/>
      <c r="J8" s="3"/>
      <c r="K8" s="3"/>
      <c r="L8" s="3"/>
      <c r="M8" s="3"/>
      <c r="N8" s="3"/>
    </row>
    <row r="9" spans="2:14" ht="12.75">
      <c r="B9" s="6">
        <v>8</v>
      </c>
      <c r="C9" s="22">
        <v>15108</v>
      </c>
      <c r="D9" s="3"/>
      <c r="E9" s="6">
        <v>8</v>
      </c>
      <c r="F9" s="22">
        <v>15108</v>
      </c>
      <c r="G9" s="6">
        <v>8</v>
      </c>
      <c r="H9" s="22">
        <v>15108</v>
      </c>
      <c r="I9" s="3"/>
      <c r="J9" s="3"/>
      <c r="K9" s="3"/>
      <c r="L9" s="3"/>
      <c r="M9" s="3"/>
      <c r="N9" s="3"/>
    </row>
    <row r="10" spans="2:14" ht="12.75">
      <c r="B10" s="6">
        <v>9</v>
      </c>
      <c r="C10" s="22">
        <v>15528</v>
      </c>
      <c r="D10" s="3"/>
      <c r="E10" s="6">
        <v>9</v>
      </c>
      <c r="F10" s="22">
        <v>15528</v>
      </c>
      <c r="G10" s="6">
        <v>9</v>
      </c>
      <c r="H10" s="22">
        <v>15528</v>
      </c>
      <c r="I10" s="3"/>
      <c r="J10" s="3"/>
      <c r="K10" s="3"/>
      <c r="L10" s="3"/>
      <c r="M10" s="3"/>
      <c r="N10" s="3"/>
    </row>
    <row r="11" spans="2:14" ht="12.75">
      <c r="B11" s="6">
        <v>10</v>
      </c>
      <c r="C11" s="22">
        <v>15960</v>
      </c>
      <c r="D11" s="3"/>
      <c r="E11" s="6">
        <v>10</v>
      </c>
      <c r="F11" s="22">
        <v>15960</v>
      </c>
      <c r="G11" s="6">
        <v>10</v>
      </c>
      <c r="H11" s="22">
        <v>15960</v>
      </c>
      <c r="I11" s="3"/>
      <c r="J11" s="3"/>
      <c r="K11" s="3"/>
      <c r="L11" s="3"/>
      <c r="M11" s="3"/>
      <c r="N11" s="3"/>
    </row>
    <row r="12" spans="2:14" ht="12.75">
      <c r="B12" s="6">
        <v>11</v>
      </c>
      <c r="C12" s="22">
        <v>16404</v>
      </c>
      <c r="D12" s="3"/>
      <c r="E12" s="6">
        <v>11</v>
      </c>
      <c r="F12" s="22">
        <v>16404</v>
      </c>
      <c r="G12" s="6">
        <v>11</v>
      </c>
      <c r="H12" s="22">
        <v>16404</v>
      </c>
      <c r="I12" s="3"/>
      <c r="J12" s="3"/>
      <c r="K12" s="3"/>
      <c r="L12" s="3"/>
      <c r="M12" s="3"/>
      <c r="N12" s="3"/>
    </row>
    <row r="13" spans="2:14" ht="12.75">
      <c r="B13" s="6">
        <v>12</v>
      </c>
      <c r="C13" s="22">
        <v>16866</v>
      </c>
      <c r="D13" s="3"/>
      <c r="E13" s="6">
        <v>12</v>
      </c>
      <c r="F13" s="22">
        <v>16866</v>
      </c>
      <c r="G13" s="6">
        <v>12</v>
      </c>
      <c r="H13" s="22">
        <v>16866</v>
      </c>
      <c r="I13" s="3"/>
      <c r="J13" s="3"/>
      <c r="K13" s="3"/>
      <c r="L13" s="3"/>
      <c r="M13" s="3"/>
      <c r="N13" s="3"/>
    </row>
    <row r="14" spans="2:14" ht="12.75">
      <c r="B14" s="6">
        <v>13</v>
      </c>
      <c r="C14" s="22">
        <v>17343</v>
      </c>
      <c r="D14" s="3"/>
      <c r="E14" s="6">
        <v>13</v>
      </c>
      <c r="F14" s="22">
        <v>17343</v>
      </c>
      <c r="G14" s="6">
        <v>13</v>
      </c>
      <c r="H14" s="22">
        <v>17343</v>
      </c>
      <c r="I14" s="3"/>
      <c r="J14" s="3"/>
      <c r="K14" s="3"/>
      <c r="L14" s="3"/>
      <c r="M14" s="3"/>
      <c r="N14" s="3"/>
    </row>
    <row r="15" spans="2:14" ht="12.75">
      <c r="B15" s="6">
        <v>14</v>
      </c>
      <c r="C15" s="22">
        <v>17829</v>
      </c>
      <c r="D15" s="3"/>
      <c r="E15" s="6">
        <v>14</v>
      </c>
      <c r="F15" s="22">
        <v>17829</v>
      </c>
      <c r="G15" s="6">
        <v>14</v>
      </c>
      <c r="H15" s="22">
        <v>17829</v>
      </c>
      <c r="I15" s="116" t="s">
        <v>5</v>
      </c>
      <c r="J15" s="117"/>
      <c r="K15" s="7"/>
      <c r="L15" s="3"/>
      <c r="M15" s="3"/>
      <c r="N15" s="3"/>
    </row>
    <row r="16" spans="2:14" ht="12.75">
      <c r="B16" s="6">
        <v>15</v>
      </c>
      <c r="C16" s="22">
        <v>18354</v>
      </c>
      <c r="D16" s="3"/>
      <c r="E16" s="6">
        <v>15</v>
      </c>
      <c r="F16" s="22">
        <v>18354</v>
      </c>
      <c r="G16" s="6">
        <v>15</v>
      </c>
      <c r="H16" s="22">
        <v>18354</v>
      </c>
      <c r="I16" s="25">
        <v>15</v>
      </c>
      <c r="J16" s="29">
        <v>18354</v>
      </c>
      <c r="K16" s="7"/>
      <c r="L16" s="3"/>
      <c r="M16" s="3"/>
      <c r="N16" s="3"/>
    </row>
    <row r="17" spans="2:14" ht="12.75">
      <c r="B17" s="6">
        <v>16</v>
      </c>
      <c r="C17" s="22">
        <v>18900</v>
      </c>
      <c r="D17" s="3"/>
      <c r="E17" s="6">
        <v>16</v>
      </c>
      <c r="F17" s="22">
        <v>18900</v>
      </c>
      <c r="G17" s="6">
        <v>16</v>
      </c>
      <c r="H17" s="22">
        <v>18900</v>
      </c>
      <c r="I17" s="26">
        <v>16</v>
      </c>
      <c r="J17" s="24">
        <v>18900</v>
      </c>
      <c r="K17" s="7"/>
      <c r="L17" s="3"/>
      <c r="M17" s="3"/>
      <c r="N17" s="3"/>
    </row>
    <row r="18" spans="2:14" ht="12.75">
      <c r="B18" s="6">
        <v>17</v>
      </c>
      <c r="C18" s="22">
        <v>19473</v>
      </c>
      <c r="D18" s="3"/>
      <c r="E18" s="6">
        <v>17</v>
      </c>
      <c r="F18" s="22">
        <v>19473</v>
      </c>
      <c r="G18" s="6">
        <v>17</v>
      </c>
      <c r="H18" s="22">
        <v>19473</v>
      </c>
      <c r="I18" s="27">
        <v>17</v>
      </c>
      <c r="J18" s="29">
        <v>19473</v>
      </c>
      <c r="K18" s="7"/>
      <c r="L18" s="3"/>
      <c r="M18" s="3"/>
      <c r="N18" s="3"/>
    </row>
    <row r="19" spans="2:14" ht="12.75">
      <c r="B19" s="6">
        <v>18</v>
      </c>
      <c r="C19" s="22">
        <v>20055</v>
      </c>
      <c r="D19" s="3"/>
      <c r="E19" s="6">
        <v>18</v>
      </c>
      <c r="F19" s="22">
        <v>20055</v>
      </c>
      <c r="G19" s="6">
        <v>18</v>
      </c>
      <c r="H19" s="22">
        <v>20055</v>
      </c>
      <c r="I19" s="26">
        <v>18</v>
      </c>
      <c r="J19" s="24">
        <v>20055</v>
      </c>
      <c r="K19" s="7"/>
      <c r="L19" s="3"/>
      <c r="M19" s="3"/>
      <c r="N19" s="3"/>
    </row>
    <row r="20" spans="2:14" ht="12.75">
      <c r="B20" s="6">
        <v>19</v>
      </c>
      <c r="C20" s="22">
        <v>20655</v>
      </c>
      <c r="D20" s="3"/>
      <c r="E20" s="6">
        <v>19</v>
      </c>
      <c r="F20" s="22">
        <v>20655</v>
      </c>
      <c r="G20" s="6">
        <v>19</v>
      </c>
      <c r="H20" s="22">
        <v>20655</v>
      </c>
      <c r="I20" s="27">
        <v>19</v>
      </c>
      <c r="J20" s="29">
        <v>20655</v>
      </c>
      <c r="K20" s="7"/>
      <c r="L20" s="3"/>
      <c r="M20" s="3"/>
      <c r="N20" s="3"/>
    </row>
    <row r="21" spans="2:14" ht="12.75">
      <c r="B21" s="6">
        <v>20</v>
      </c>
      <c r="C21" s="22">
        <v>21276</v>
      </c>
      <c r="D21" s="3"/>
      <c r="E21" s="6">
        <v>20</v>
      </c>
      <c r="F21" s="22">
        <v>21276</v>
      </c>
      <c r="G21" s="6">
        <v>20</v>
      </c>
      <c r="H21" s="22">
        <v>21276</v>
      </c>
      <c r="I21" s="26">
        <v>20</v>
      </c>
      <c r="J21" s="24">
        <v>21276</v>
      </c>
      <c r="K21" s="7"/>
      <c r="L21" s="3"/>
      <c r="M21" s="3"/>
      <c r="N21" s="3"/>
    </row>
    <row r="22" spans="2:14" ht="12.75">
      <c r="B22" s="6">
        <v>21</v>
      </c>
      <c r="C22" s="22">
        <v>21912</v>
      </c>
      <c r="D22" s="3"/>
      <c r="E22" s="6">
        <v>21</v>
      </c>
      <c r="F22" s="22">
        <v>21912</v>
      </c>
      <c r="G22" s="6">
        <v>21</v>
      </c>
      <c r="H22" s="22">
        <v>21912</v>
      </c>
      <c r="I22" s="27">
        <v>21</v>
      </c>
      <c r="J22" s="29">
        <v>21912</v>
      </c>
      <c r="K22" s="7"/>
      <c r="L22" s="3"/>
      <c r="M22" s="3"/>
      <c r="N22" s="3"/>
    </row>
    <row r="23" spans="2:14" ht="12.75">
      <c r="B23" s="6">
        <v>22</v>
      </c>
      <c r="C23" s="22">
        <v>22569</v>
      </c>
      <c r="D23" s="3"/>
      <c r="E23" s="6">
        <v>22</v>
      </c>
      <c r="F23" s="22">
        <v>22569</v>
      </c>
      <c r="G23" s="6">
        <v>22</v>
      </c>
      <c r="H23" s="22">
        <v>22569</v>
      </c>
      <c r="I23" s="6">
        <v>22</v>
      </c>
      <c r="J23" s="22">
        <v>22569</v>
      </c>
      <c r="K23" s="7"/>
      <c r="L23" s="3"/>
      <c r="M23" s="3"/>
      <c r="N23" s="3"/>
    </row>
    <row r="24" spans="2:14" ht="12.75">
      <c r="B24" s="6">
        <v>23</v>
      </c>
      <c r="C24" s="22">
        <v>23256</v>
      </c>
      <c r="D24" s="3"/>
      <c r="E24" s="6">
        <v>23</v>
      </c>
      <c r="F24" s="22">
        <v>23256</v>
      </c>
      <c r="G24" s="6">
        <v>23</v>
      </c>
      <c r="H24" s="22">
        <v>23256</v>
      </c>
      <c r="I24" s="9">
        <v>23</v>
      </c>
      <c r="J24" s="30">
        <v>23256</v>
      </c>
      <c r="K24" s="7"/>
      <c r="L24" s="3"/>
      <c r="M24" s="3"/>
      <c r="N24" s="3"/>
    </row>
    <row r="25" spans="2:14" ht="12.75">
      <c r="B25" s="6">
        <v>24</v>
      </c>
      <c r="C25" s="22">
        <v>23946</v>
      </c>
      <c r="D25" s="3"/>
      <c r="E25" s="6">
        <v>24</v>
      </c>
      <c r="F25" s="22">
        <v>23946</v>
      </c>
      <c r="G25" s="6">
        <v>24</v>
      </c>
      <c r="H25" s="22">
        <v>23946</v>
      </c>
      <c r="I25" s="6">
        <v>24</v>
      </c>
      <c r="J25" s="22">
        <v>23946</v>
      </c>
      <c r="K25" s="7"/>
      <c r="L25" s="3"/>
      <c r="M25" s="3"/>
      <c r="N25" s="3"/>
    </row>
    <row r="26" spans="2:14" ht="12.75">
      <c r="B26" s="6">
        <v>25</v>
      </c>
      <c r="C26" s="22">
        <v>24660</v>
      </c>
      <c r="D26" s="3"/>
      <c r="E26" s="6">
        <v>25</v>
      </c>
      <c r="F26" s="22">
        <v>24660</v>
      </c>
      <c r="G26" s="6">
        <v>25</v>
      </c>
      <c r="H26" s="22">
        <v>24660</v>
      </c>
      <c r="I26" s="9">
        <v>25</v>
      </c>
      <c r="J26" s="30">
        <v>24660</v>
      </c>
      <c r="K26" s="7"/>
      <c r="L26" s="3"/>
      <c r="M26" s="3"/>
      <c r="N26" s="3"/>
    </row>
    <row r="27" spans="2:14" ht="12.75">
      <c r="B27" s="6">
        <v>26</v>
      </c>
      <c r="C27" s="22">
        <v>25398</v>
      </c>
      <c r="D27" s="3"/>
      <c r="E27" s="6">
        <v>26</v>
      </c>
      <c r="F27" s="22">
        <v>25398</v>
      </c>
      <c r="G27" s="8">
        <v>26</v>
      </c>
      <c r="H27" s="23">
        <v>25398</v>
      </c>
      <c r="I27" s="6">
        <v>26</v>
      </c>
      <c r="J27" s="22">
        <v>25398</v>
      </c>
      <c r="K27" s="7"/>
      <c r="L27" s="3"/>
      <c r="M27" s="3"/>
      <c r="N27" s="3"/>
    </row>
    <row r="28" spans="2:14" ht="12.75">
      <c r="B28" s="6">
        <v>27</v>
      </c>
      <c r="C28" s="22">
        <v>26166</v>
      </c>
      <c r="D28" s="3"/>
      <c r="E28" s="6">
        <v>27</v>
      </c>
      <c r="F28" s="22">
        <v>26166</v>
      </c>
      <c r="G28" s="3"/>
      <c r="H28" s="3"/>
      <c r="I28" s="9">
        <v>27</v>
      </c>
      <c r="J28" s="30">
        <v>26166</v>
      </c>
      <c r="K28" s="7"/>
      <c r="L28" s="3"/>
      <c r="M28" s="3"/>
      <c r="N28" s="3"/>
    </row>
    <row r="29" spans="2:14" ht="12.75">
      <c r="B29" s="6">
        <v>28</v>
      </c>
      <c r="C29" s="22">
        <v>26949</v>
      </c>
      <c r="D29" s="3"/>
      <c r="E29" s="6">
        <v>28</v>
      </c>
      <c r="F29" s="22">
        <v>26949</v>
      </c>
      <c r="G29" s="3"/>
      <c r="H29" s="3"/>
      <c r="I29" s="6">
        <v>28</v>
      </c>
      <c r="J29" s="22">
        <v>26949</v>
      </c>
      <c r="K29" s="7"/>
      <c r="L29" s="3"/>
      <c r="M29" s="3"/>
      <c r="N29" s="3"/>
    </row>
    <row r="30" spans="2:14" ht="12.75">
      <c r="B30" s="6">
        <v>29</v>
      </c>
      <c r="C30" s="22">
        <v>27765</v>
      </c>
      <c r="D30" s="3"/>
      <c r="E30" s="6">
        <v>29</v>
      </c>
      <c r="F30" s="22">
        <v>27765</v>
      </c>
      <c r="G30" s="3"/>
      <c r="H30" s="3"/>
      <c r="I30" s="9">
        <v>29</v>
      </c>
      <c r="J30" s="30">
        <v>27765</v>
      </c>
      <c r="K30" s="7"/>
      <c r="L30" s="3"/>
      <c r="M30" s="3"/>
      <c r="N30" s="3"/>
    </row>
    <row r="31" spans="2:14" ht="12.75">
      <c r="B31" s="6">
        <v>30</v>
      </c>
      <c r="C31" s="22">
        <v>28599</v>
      </c>
      <c r="D31" s="3"/>
      <c r="E31" s="6">
        <v>30</v>
      </c>
      <c r="F31" s="22">
        <v>28599</v>
      </c>
      <c r="G31" s="3"/>
      <c r="H31" s="3"/>
      <c r="I31" s="6">
        <v>30</v>
      </c>
      <c r="J31" s="22">
        <v>28599</v>
      </c>
      <c r="K31" s="7"/>
      <c r="L31" s="3"/>
      <c r="M31" s="3"/>
      <c r="N31" s="3"/>
    </row>
    <row r="32" spans="2:14" ht="12.75">
      <c r="B32" s="6">
        <v>31</v>
      </c>
      <c r="C32" s="22">
        <v>29454</v>
      </c>
      <c r="D32" s="3"/>
      <c r="E32" s="6">
        <v>31</v>
      </c>
      <c r="F32" s="22">
        <v>29454</v>
      </c>
      <c r="G32" s="3"/>
      <c r="H32" s="3"/>
      <c r="I32" s="9">
        <v>31</v>
      </c>
      <c r="J32" s="30">
        <v>29454</v>
      </c>
      <c r="K32" s="7"/>
      <c r="L32" s="3"/>
      <c r="M32" s="3"/>
      <c r="N32" s="3"/>
    </row>
    <row r="33" spans="2:14" ht="12.75">
      <c r="B33" s="6">
        <v>32</v>
      </c>
      <c r="C33" s="22">
        <v>30348</v>
      </c>
      <c r="D33" s="3"/>
      <c r="E33" s="6">
        <v>32</v>
      </c>
      <c r="F33" s="22">
        <v>30348</v>
      </c>
      <c r="G33" s="3"/>
      <c r="H33" s="3"/>
      <c r="I33" s="6">
        <v>32</v>
      </c>
      <c r="J33" s="22">
        <v>30348</v>
      </c>
      <c r="K33" s="7"/>
      <c r="L33" s="3"/>
      <c r="M33" s="3"/>
      <c r="N33" s="3"/>
    </row>
    <row r="34" spans="2:14" ht="12.75">
      <c r="B34" s="6">
        <v>33</v>
      </c>
      <c r="C34" s="22">
        <v>31251</v>
      </c>
      <c r="D34" s="3"/>
      <c r="E34" s="6">
        <v>33</v>
      </c>
      <c r="F34" s="22">
        <v>31251</v>
      </c>
      <c r="G34" s="3"/>
      <c r="H34" s="3"/>
      <c r="I34" s="9">
        <v>33</v>
      </c>
      <c r="J34" s="30">
        <v>31251</v>
      </c>
      <c r="K34" s="7"/>
      <c r="L34" s="3"/>
      <c r="M34" s="3"/>
      <c r="N34" s="3"/>
    </row>
    <row r="35" spans="2:14" ht="12.75">
      <c r="B35" s="6">
        <v>34</v>
      </c>
      <c r="C35" s="22">
        <v>32196</v>
      </c>
      <c r="D35" s="3"/>
      <c r="E35" s="6">
        <v>34</v>
      </c>
      <c r="F35" s="22">
        <v>32196</v>
      </c>
      <c r="G35" s="3"/>
      <c r="H35" s="3"/>
      <c r="I35" s="6">
        <v>34</v>
      </c>
      <c r="J35" s="22">
        <v>32196</v>
      </c>
      <c r="K35" s="7"/>
      <c r="L35" s="3"/>
      <c r="M35" s="3"/>
      <c r="N35" s="3"/>
    </row>
    <row r="36" spans="2:14" ht="12.75">
      <c r="B36" s="6">
        <v>35</v>
      </c>
      <c r="C36" s="22">
        <v>33156</v>
      </c>
      <c r="D36" s="3"/>
      <c r="E36" s="6">
        <v>35</v>
      </c>
      <c r="F36" s="22">
        <v>33156</v>
      </c>
      <c r="G36" s="3"/>
      <c r="H36" s="3"/>
      <c r="I36" s="9">
        <v>35</v>
      </c>
      <c r="J36" s="30">
        <v>33156</v>
      </c>
      <c r="K36" s="7"/>
      <c r="L36" s="7"/>
      <c r="M36" s="3"/>
      <c r="N36" s="3"/>
    </row>
    <row r="37" spans="2:14" ht="12.75">
      <c r="B37" s="6">
        <v>36</v>
      </c>
      <c r="C37" s="22">
        <v>34155</v>
      </c>
      <c r="D37" s="3"/>
      <c r="E37" s="6">
        <v>36</v>
      </c>
      <c r="F37" s="22">
        <v>34155</v>
      </c>
      <c r="G37" s="3"/>
      <c r="H37" s="3"/>
      <c r="I37" s="10" t="s">
        <v>15</v>
      </c>
      <c r="J37" s="22">
        <v>34155</v>
      </c>
      <c r="K37" s="121" t="s">
        <v>6</v>
      </c>
      <c r="L37" s="122"/>
      <c r="M37" s="116" t="s">
        <v>7</v>
      </c>
      <c r="N37" s="117"/>
    </row>
    <row r="38" spans="2:14" ht="12.75">
      <c r="B38" s="6">
        <v>37</v>
      </c>
      <c r="C38" s="22">
        <v>35178</v>
      </c>
      <c r="D38" s="3"/>
      <c r="E38" s="6">
        <v>37</v>
      </c>
      <c r="F38" s="22">
        <v>35178</v>
      </c>
      <c r="G38" s="3"/>
      <c r="H38" s="3"/>
      <c r="I38" s="11" t="s">
        <v>8</v>
      </c>
      <c r="J38" s="31">
        <v>35178</v>
      </c>
      <c r="K38" s="12">
        <v>37</v>
      </c>
      <c r="L38" s="22">
        <v>35178</v>
      </c>
      <c r="M38" s="6">
        <v>37</v>
      </c>
      <c r="N38" s="22">
        <v>35178</v>
      </c>
    </row>
    <row r="39" spans="2:14" ht="12.75">
      <c r="B39" s="6">
        <v>38</v>
      </c>
      <c r="C39" s="22">
        <v>36240</v>
      </c>
      <c r="D39" s="3"/>
      <c r="E39" s="6">
        <v>38</v>
      </c>
      <c r="F39" s="22">
        <v>36240</v>
      </c>
      <c r="G39" s="3"/>
      <c r="H39" s="3"/>
      <c r="I39" s="3"/>
      <c r="J39" s="3"/>
      <c r="K39" s="13">
        <v>38</v>
      </c>
      <c r="L39" s="22">
        <v>36240</v>
      </c>
      <c r="M39" s="6">
        <v>38</v>
      </c>
      <c r="N39" s="22">
        <v>36240</v>
      </c>
    </row>
    <row r="40" spans="2:14" ht="12.75">
      <c r="B40" s="6">
        <v>39</v>
      </c>
      <c r="C40" s="22">
        <v>37329</v>
      </c>
      <c r="D40" s="3"/>
      <c r="E40" s="6">
        <v>39</v>
      </c>
      <c r="F40" s="22">
        <v>37329</v>
      </c>
      <c r="G40" s="3"/>
      <c r="H40" s="3"/>
      <c r="I40" s="3"/>
      <c r="J40" s="3"/>
      <c r="K40" s="13">
        <v>39</v>
      </c>
      <c r="L40" s="22">
        <v>37329</v>
      </c>
      <c r="M40" s="6">
        <v>39</v>
      </c>
      <c r="N40" s="22">
        <v>37329</v>
      </c>
    </row>
    <row r="41" spans="2:14" ht="12.75">
      <c r="B41" s="6">
        <v>40</v>
      </c>
      <c r="C41" s="22">
        <v>38451</v>
      </c>
      <c r="D41" s="3"/>
      <c r="E41" s="6">
        <v>40</v>
      </c>
      <c r="F41" s="22">
        <v>38451</v>
      </c>
      <c r="G41" s="3"/>
      <c r="H41" s="3"/>
      <c r="I41" s="3"/>
      <c r="J41" s="3"/>
      <c r="K41" s="13">
        <v>40</v>
      </c>
      <c r="L41" s="22">
        <v>38451</v>
      </c>
      <c r="M41" s="6">
        <v>40</v>
      </c>
      <c r="N41" s="22">
        <v>38451</v>
      </c>
    </row>
    <row r="42" spans="2:14" ht="12.75">
      <c r="B42" s="6">
        <v>41</v>
      </c>
      <c r="C42" s="22">
        <v>39603</v>
      </c>
      <c r="D42" s="3"/>
      <c r="E42" s="6">
        <v>41</v>
      </c>
      <c r="F42" s="22">
        <v>39603</v>
      </c>
      <c r="G42" s="3"/>
      <c r="H42" s="3"/>
      <c r="I42" s="3"/>
      <c r="J42" s="3"/>
      <c r="K42" s="14">
        <v>41</v>
      </c>
      <c r="L42" s="23">
        <v>39603</v>
      </c>
      <c r="M42" s="6">
        <v>41</v>
      </c>
      <c r="N42" s="22">
        <v>39603</v>
      </c>
    </row>
    <row r="43" spans="2:14" ht="12.75">
      <c r="B43" s="6">
        <v>42</v>
      </c>
      <c r="C43" s="22">
        <v>40794</v>
      </c>
      <c r="D43" s="3"/>
      <c r="E43" s="6">
        <v>42</v>
      </c>
      <c r="F43" s="22">
        <v>40794</v>
      </c>
      <c r="G43" s="3"/>
      <c r="H43" s="3"/>
      <c r="I43" s="3"/>
      <c r="J43" s="3"/>
      <c r="K43" s="7"/>
      <c r="L43" s="7"/>
      <c r="M43" s="6">
        <v>42</v>
      </c>
      <c r="N43" s="22">
        <v>40794</v>
      </c>
    </row>
    <row r="44" spans="2:14" ht="12.75">
      <c r="B44" s="6">
        <v>43</v>
      </c>
      <c r="C44" s="22">
        <v>42021</v>
      </c>
      <c r="D44" s="3"/>
      <c r="E44" s="6">
        <v>43</v>
      </c>
      <c r="F44" s="22">
        <v>42021</v>
      </c>
      <c r="G44" s="3"/>
      <c r="H44" s="3"/>
      <c r="I44" s="3"/>
      <c r="J44" s="3"/>
      <c r="K44" s="3"/>
      <c r="L44" s="3"/>
      <c r="M44" s="6">
        <v>43</v>
      </c>
      <c r="N44" s="22">
        <v>42021</v>
      </c>
    </row>
    <row r="45" spans="2:14" ht="12.75">
      <c r="B45" s="6">
        <v>44</v>
      </c>
      <c r="C45" s="22">
        <v>43275</v>
      </c>
      <c r="D45" s="3"/>
      <c r="E45" s="8">
        <v>44</v>
      </c>
      <c r="F45" s="23">
        <v>43275</v>
      </c>
      <c r="G45" s="3"/>
      <c r="H45" s="3"/>
      <c r="I45" s="3"/>
      <c r="J45" s="3"/>
      <c r="K45" s="3"/>
      <c r="L45" s="3"/>
      <c r="M45" s="6">
        <v>44</v>
      </c>
      <c r="N45" s="22">
        <v>43275</v>
      </c>
    </row>
    <row r="46" spans="2:14" ht="12.75">
      <c r="B46" s="6">
        <v>45</v>
      </c>
      <c r="C46" s="22">
        <v>44577</v>
      </c>
      <c r="D46" s="3"/>
      <c r="E46" s="3"/>
      <c r="F46" s="3"/>
      <c r="G46" s="3"/>
      <c r="H46" s="3"/>
      <c r="I46" s="3"/>
      <c r="J46" s="3"/>
      <c r="K46" s="3"/>
      <c r="L46" s="3"/>
      <c r="M46" s="6">
        <v>45</v>
      </c>
      <c r="N46" s="22">
        <v>44577</v>
      </c>
    </row>
    <row r="47" spans="2:14" ht="12.75">
      <c r="B47" s="6">
        <v>46</v>
      </c>
      <c r="C47" s="22">
        <v>45921</v>
      </c>
      <c r="D47" s="3"/>
      <c r="E47" s="3"/>
      <c r="F47" s="3"/>
      <c r="G47" s="3"/>
      <c r="H47" s="3"/>
      <c r="I47" s="3"/>
      <c r="J47" s="3"/>
      <c r="K47" s="3"/>
      <c r="L47" s="3"/>
      <c r="M47" s="6">
        <v>46</v>
      </c>
      <c r="N47" s="22">
        <v>45921</v>
      </c>
    </row>
    <row r="48" spans="2:14" ht="12.75">
      <c r="B48" s="6">
        <v>47</v>
      </c>
      <c r="C48" s="22">
        <v>47295</v>
      </c>
      <c r="D48" s="3"/>
      <c r="E48" s="3"/>
      <c r="F48" s="3"/>
      <c r="G48" s="3"/>
      <c r="H48" s="3"/>
      <c r="I48" s="3"/>
      <c r="J48" s="3"/>
      <c r="K48" s="3"/>
      <c r="L48" s="3"/>
      <c r="M48" s="6">
        <v>47</v>
      </c>
      <c r="N48" s="22">
        <v>47295</v>
      </c>
    </row>
    <row r="49" spans="2:14" ht="12.75">
      <c r="B49" s="6">
        <v>48</v>
      </c>
      <c r="C49" s="22">
        <v>48717</v>
      </c>
      <c r="D49" s="3"/>
      <c r="E49" s="3"/>
      <c r="F49" s="3"/>
      <c r="G49" s="3"/>
      <c r="H49" s="3"/>
      <c r="I49" s="3"/>
      <c r="J49" s="3"/>
      <c r="K49" s="3"/>
      <c r="L49" s="3"/>
      <c r="M49" s="6">
        <v>48</v>
      </c>
      <c r="N49" s="22">
        <v>48717</v>
      </c>
    </row>
    <row r="50" spans="2:14" ht="12.75">
      <c r="B50" s="6">
        <v>49</v>
      </c>
      <c r="C50" s="22">
        <v>50178</v>
      </c>
      <c r="D50" s="3"/>
      <c r="E50" s="3"/>
      <c r="F50" s="3"/>
      <c r="G50" s="3"/>
      <c r="H50" s="3"/>
      <c r="I50" s="3"/>
      <c r="J50" s="3"/>
      <c r="K50" s="3"/>
      <c r="L50" s="3"/>
      <c r="M50" s="6">
        <v>49</v>
      </c>
      <c r="N50" s="22">
        <v>50178</v>
      </c>
    </row>
    <row r="51" spans="2:14" ht="12.75">
      <c r="B51" s="6">
        <v>50</v>
      </c>
      <c r="C51" s="22">
        <v>51684</v>
      </c>
      <c r="D51" s="3"/>
      <c r="E51" s="3"/>
      <c r="F51" s="3"/>
      <c r="G51" s="3"/>
      <c r="H51" s="3"/>
      <c r="I51" s="3"/>
      <c r="J51" s="3"/>
      <c r="K51" s="3"/>
      <c r="L51" s="3"/>
      <c r="M51" s="6">
        <v>50</v>
      </c>
      <c r="N51" s="22">
        <v>51684</v>
      </c>
    </row>
    <row r="52" spans="2:14" ht="12.75">
      <c r="B52" s="6">
        <v>51</v>
      </c>
      <c r="C52" s="22">
        <v>53235</v>
      </c>
      <c r="D52" s="3"/>
      <c r="E52" s="3"/>
      <c r="F52" s="3"/>
      <c r="G52" s="3"/>
      <c r="H52" s="3"/>
      <c r="I52" s="3"/>
      <c r="J52" s="3"/>
      <c r="K52" s="3"/>
      <c r="L52" s="3"/>
      <c r="M52" s="6">
        <v>51</v>
      </c>
      <c r="N52" s="22">
        <v>53235</v>
      </c>
    </row>
    <row r="53" spans="2:14" ht="12.75">
      <c r="B53" s="6">
        <v>52</v>
      </c>
      <c r="C53" s="22">
        <v>54840</v>
      </c>
      <c r="D53" s="3"/>
      <c r="E53" s="3"/>
      <c r="F53" s="3"/>
      <c r="G53" s="3"/>
      <c r="H53" s="3"/>
      <c r="I53" s="3"/>
      <c r="J53" s="3"/>
      <c r="K53" s="3"/>
      <c r="L53" s="3"/>
      <c r="M53" s="6">
        <v>52</v>
      </c>
      <c r="N53" s="22">
        <v>54840</v>
      </c>
    </row>
    <row r="54" spans="2:14" ht="12.75">
      <c r="B54" s="6">
        <v>53</v>
      </c>
      <c r="C54" s="22">
        <v>56478</v>
      </c>
      <c r="D54" s="3"/>
      <c r="E54" s="3"/>
      <c r="F54" s="3"/>
      <c r="G54" s="3"/>
      <c r="H54" s="3"/>
      <c r="I54" s="3"/>
      <c r="J54" s="3"/>
      <c r="K54" s="3"/>
      <c r="L54" s="3"/>
      <c r="M54" s="6">
        <v>53</v>
      </c>
      <c r="N54" s="22">
        <v>56478</v>
      </c>
    </row>
    <row r="55" spans="2:14" ht="12.75">
      <c r="B55" s="6">
        <v>54</v>
      </c>
      <c r="C55" s="22">
        <v>58179</v>
      </c>
      <c r="D55" s="3"/>
      <c r="E55" s="3"/>
      <c r="F55" s="3"/>
      <c r="G55" s="3"/>
      <c r="H55" s="3"/>
      <c r="I55" s="3"/>
      <c r="J55" s="3"/>
      <c r="K55" s="3"/>
      <c r="L55" s="3"/>
      <c r="M55" s="6">
        <v>54</v>
      </c>
      <c r="N55" s="22">
        <v>58179</v>
      </c>
    </row>
    <row r="56" spans="2:14" ht="12.75">
      <c r="B56" s="6">
        <v>55</v>
      </c>
      <c r="C56" s="22">
        <v>59919</v>
      </c>
      <c r="D56" s="3"/>
      <c r="E56" s="3"/>
      <c r="F56" s="3"/>
      <c r="G56" s="3"/>
      <c r="H56" s="3"/>
      <c r="I56" s="3"/>
      <c r="J56" s="3"/>
      <c r="K56" s="3"/>
      <c r="L56" s="3"/>
      <c r="M56" s="6">
        <v>55</v>
      </c>
      <c r="N56" s="22">
        <v>59919</v>
      </c>
    </row>
    <row r="57" spans="2:14" ht="12.75">
      <c r="B57" s="6">
        <v>56</v>
      </c>
      <c r="C57" s="22">
        <v>61728</v>
      </c>
      <c r="D57" s="3"/>
      <c r="E57" s="3"/>
      <c r="F57" s="3"/>
      <c r="G57" s="3"/>
      <c r="H57" s="3"/>
      <c r="I57" s="3"/>
      <c r="J57" s="3"/>
      <c r="K57" s="3"/>
      <c r="L57" s="3"/>
      <c r="M57" s="6">
        <v>56</v>
      </c>
      <c r="N57" s="22">
        <v>61728</v>
      </c>
    </row>
    <row r="58" spans="2:14" ht="12.75">
      <c r="B58" s="6">
        <v>57</v>
      </c>
      <c r="C58" s="22">
        <v>63573</v>
      </c>
      <c r="D58" s="3"/>
      <c r="E58" s="3"/>
      <c r="F58" s="15" t="s">
        <v>9</v>
      </c>
      <c r="G58" s="16" t="s">
        <v>29</v>
      </c>
      <c r="H58" s="3"/>
      <c r="I58" s="3"/>
      <c r="J58" s="3"/>
      <c r="K58" s="3"/>
      <c r="L58" s="3"/>
      <c r="M58" s="6">
        <v>57</v>
      </c>
      <c r="N58" s="22">
        <v>63573</v>
      </c>
    </row>
    <row r="59" spans="2:14" ht="12.75">
      <c r="B59" s="6">
        <v>58</v>
      </c>
      <c r="C59" s="22">
        <v>65478</v>
      </c>
      <c r="D59" s="3"/>
      <c r="E59" s="3"/>
      <c r="F59" s="3"/>
      <c r="G59" s="3"/>
      <c r="H59" s="3"/>
      <c r="I59" s="3"/>
      <c r="J59" s="3"/>
      <c r="K59" s="3"/>
      <c r="L59" s="3"/>
      <c r="M59" s="6">
        <v>58</v>
      </c>
      <c r="N59" s="22">
        <v>65478</v>
      </c>
    </row>
    <row r="60" spans="2:14" ht="12.75">
      <c r="B60" s="6">
        <v>59</v>
      </c>
      <c r="C60" s="22">
        <v>67446</v>
      </c>
      <c r="D60" s="3"/>
      <c r="E60" s="3"/>
      <c r="F60" s="28"/>
      <c r="G60" s="119" t="s">
        <v>10</v>
      </c>
      <c r="H60" s="120"/>
      <c r="I60" s="17"/>
      <c r="J60" s="17"/>
      <c r="K60" s="3"/>
      <c r="L60" s="3"/>
      <c r="M60" s="6">
        <v>59</v>
      </c>
      <c r="N60" s="22">
        <v>67446</v>
      </c>
    </row>
    <row r="61" spans="2:14" ht="12.75">
      <c r="B61" s="6">
        <v>60</v>
      </c>
      <c r="C61" s="22">
        <v>69471</v>
      </c>
      <c r="D61" s="3"/>
      <c r="E61" s="3"/>
      <c r="F61" s="18"/>
      <c r="G61" s="124"/>
      <c r="H61" s="124"/>
      <c r="I61" s="18"/>
      <c r="J61" s="18"/>
      <c r="K61" s="3"/>
      <c r="L61" s="3"/>
      <c r="M61" s="6">
        <v>60</v>
      </c>
      <c r="N61" s="22">
        <v>69471</v>
      </c>
    </row>
    <row r="62" spans="2:14" ht="12.75">
      <c r="B62" s="6">
        <v>61</v>
      </c>
      <c r="C62" s="22">
        <v>71556</v>
      </c>
      <c r="D62" s="3"/>
      <c r="E62" s="3"/>
      <c r="F62" s="19" t="s">
        <v>11</v>
      </c>
      <c r="G62" s="125" t="s">
        <v>30</v>
      </c>
      <c r="H62" s="125"/>
      <c r="I62" s="125"/>
      <c r="J62" s="17"/>
      <c r="K62" s="3"/>
      <c r="L62" s="3"/>
      <c r="M62" s="6">
        <v>61</v>
      </c>
      <c r="N62" s="22">
        <v>71556</v>
      </c>
    </row>
    <row r="63" spans="2:14" ht="12.75">
      <c r="B63" s="6">
        <v>62</v>
      </c>
      <c r="C63" s="22">
        <v>73704</v>
      </c>
      <c r="D63" s="3"/>
      <c r="E63" s="3"/>
      <c r="F63" s="20"/>
      <c r="G63" s="124"/>
      <c r="H63" s="124"/>
      <c r="I63" s="18"/>
      <c r="J63" s="18"/>
      <c r="K63" s="3"/>
      <c r="L63" s="3"/>
      <c r="M63" s="6">
        <v>62</v>
      </c>
      <c r="N63" s="22">
        <v>73704</v>
      </c>
    </row>
    <row r="64" spans="2:14" ht="12.75">
      <c r="B64" s="6">
        <v>63</v>
      </c>
      <c r="C64" s="22">
        <v>75918</v>
      </c>
      <c r="D64" s="3"/>
      <c r="E64" s="3"/>
      <c r="F64" s="21" t="s">
        <v>12</v>
      </c>
      <c r="G64" s="120" t="s">
        <v>13</v>
      </c>
      <c r="H64" s="120"/>
      <c r="I64" s="120"/>
      <c r="J64" s="17"/>
      <c r="K64" s="3"/>
      <c r="L64" s="3"/>
      <c r="M64" s="6">
        <v>63</v>
      </c>
      <c r="N64" s="22">
        <v>75918</v>
      </c>
    </row>
    <row r="65" spans="2:14" ht="12.75">
      <c r="B65" s="6">
        <v>64</v>
      </c>
      <c r="C65" s="22">
        <v>78195</v>
      </c>
      <c r="D65" s="3"/>
      <c r="E65" s="3"/>
      <c r="F65" s="16"/>
      <c r="G65" s="120" t="s">
        <v>14</v>
      </c>
      <c r="H65" s="120"/>
      <c r="I65" s="120"/>
      <c r="J65" s="17"/>
      <c r="K65" s="3"/>
      <c r="L65" s="3"/>
      <c r="M65" s="6">
        <v>64</v>
      </c>
      <c r="N65" s="22">
        <v>78195</v>
      </c>
    </row>
    <row r="66" spans="2:14" ht="12.75">
      <c r="B66" s="6">
        <v>65</v>
      </c>
      <c r="C66" s="22">
        <v>80538</v>
      </c>
      <c r="D66" s="3"/>
      <c r="E66" s="3"/>
      <c r="F66" s="18"/>
      <c r="G66" s="124"/>
      <c r="H66" s="124"/>
      <c r="I66" s="18"/>
      <c r="J66" s="18"/>
      <c r="K66" s="3"/>
      <c r="L66" s="3"/>
      <c r="M66" s="6">
        <v>65</v>
      </c>
      <c r="N66" s="22">
        <v>80538</v>
      </c>
    </row>
    <row r="67" spans="2:14" ht="12.75">
      <c r="B67" s="6">
        <v>66</v>
      </c>
      <c r="C67" s="22">
        <v>82959</v>
      </c>
      <c r="D67" s="3"/>
      <c r="E67" s="3"/>
      <c r="F67" s="120"/>
      <c r="G67" s="120"/>
      <c r="H67" s="120"/>
      <c r="I67" s="120"/>
      <c r="J67" s="120"/>
      <c r="K67" s="3"/>
      <c r="L67" s="3"/>
      <c r="M67" s="6">
        <v>66</v>
      </c>
      <c r="N67" s="22">
        <v>82959</v>
      </c>
    </row>
    <row r="68" spans="2:14" ht="12.75">
      <c r="B68" s="6">
        <v>67</v>
      </c>
      <c r="C68" s="22">
        <v>85449</v>
      </c>
      <c r="D68" s="3"/>
      <c r="E68" s="3"/>
      <c r="F68" s="3"/>
      <c r="G68" s="3"/>
      <c r="H68" s="3"/>
      <c r="I68" s="3"/>
      <c r="J68" s="3"/>
      <c r="K68" s="3"/>
      <c r="L68" s="3"/>
      <c r="M68" s="6">
        <v>67</v>
      </c>
      <c r="N68" s="22">
        <v>85449</v>
      </c>
    </row>
    <row r="69" spans="2:14" ht="12.75">
      <c r="B69" s="8">
        <v>68</v>
      </c>
      <c r="C69" s="23">
        <v>88011</v>
      </c>
      <c r="D69" s="3"/>
      <c r="E69" s="3"/>
      <c r="F69" s="3"/>
      <c r="G69" s="3"/>
      <c r="H69" s="3"/>
      <c r="I69" s="3"/>
      <c r="J69" s="3"/>
      <c r="K69" s="3"/>
      <c r="L69" s="3"/>
      <c r="M69" s="8">
        <v>68</v>
      </c>
      <c r="N69" s="23">
        <v>88011</v>
      </c>
    </row>
    <row r="70" spans="2:14" ht="10.5" customHeight="1">
      <c r="B70" s="7"/>
      <c r="C70" s="7"/>
      <c r="D70" s="3"/>
      <c r="E70" s="3"/>
      <c r="F70" s="3"/>
      <c r="G70" s="3"/>
      <c r="H70" s="3"/>
      <c r="I70" s="3"/>
      <c r="J70" s="3"/>
      <c r="K70" s="3"/>
      <c r="L70" s="3"/>
      <c r="M70" s="7"/>
      <c r="N70" s="7"/>
    </row>
    <row r="71" spans="2:14" ht="12.75">
      <c r="B71" s="17"/>
      <c r="C71" s="17"/>
      <c r="D71" s="17"/>
      <c r="E71" s="17"/>
      <c r="F71" s="17"/>
      <c r="G71" s="17"/>
      <c r="H71" s="17"/>
      <c r="N71" s="17"/>
    </row>
    <row r="72" spans="2:14" ht="12.75">
      <c r="B72" s="18"/>
      <c r="C72" s="18"/>
      <c r="D72" s="18"/>
      <c r="E72" s="18"/>
      <c r="F72" s="18"/>
      <c r="G72" s="18"/>
      <c r="H72" s="18"/>
      <c r="N72" s="18"/>
    </row>
    <row r="73" spans="2:14" ht="12.75">
      <c r="B73" s="17"/>
      <c r="C73" s="17"/>
      <c r="D73" s="17"/>
      <c r="E73" s="17"/>
      <c r="F73" s="17"/>
      <c r="G73" s="17"/>
      <c r="H73" s="17"/>
      <c r="N73" s="17"/>
    </row>
    <row r="74" spans="2:14" ht="12.75">
      <c r="B74" s="18"/>
      <c r="C74" s="18"/>
      <c r="D74" s="18"/>
      <c r="E74" s="18"/>
      <c r="F74" s="18"/>
      <c r="G74" s="18"/>
      <c r="H74" s="18"/>
      <c r="N74" s="18"/>
    </row>
    <row r="75" spans="2:14" ht="12.75">
      <c r="B75" s="17"/>
      <c r="C75" s="17"/>
      <c r="D75" s="17"/>
      <c r="E75" s="17"/>
      <c r="F75" s="17"/>
      <c r="G75" s="17"/>
      <c r="H75" s="17"/>
      <c r="N75" s="17"/>
    </row>
    <row r="76" spans="2:14" ht="12.75">
      <c r="B76" s="17"/>
      <c r="C76" s="17"/>
      <c r="D76" s="17"/>
      <c r="E76" s="17"/>
      <c r="F76" s="17"/>
      <c r="G76" s="17"/>
      <c r="H76" s="17"/>
      <c r="N76" s="17"/>
    </row>
    <row r="77" spans="2:14" ht="12.75">
      <c r="B77" s="18"/>
      <c r="C77" s="18"/>
      <c r="D77" s="18"/>
      <c r="E77" s="18"/>
      <c r="F77" s="18"/>
      <c r="G77" s="18"/>
      <c r="H77" s="18"/>
      <c r="N77" s="18"/>
    </row>
    <row r="78" spans="2:14" ht="12.75">
      <c r="B78" s="17"/>
      <c r="C78" s="17"/>
      <c r="D78" s="17"/>
      <c r="E78" s="17"/>
      <c r="F78" s="17"/>
      <c r="G78" s="17"/>
      <c r="H78" s="17"/>
      <c r="N78" s="17"/>
    </row>
  </sheetData>
  <sheetProtection/>
  <mergeCells count="18">
    <mergeCell ref="F67:J67"/>
    <mergeCell ref="G3:H3"/>
    <mergeCell ref="E3:F3"/>
    <mergeCell ref="B3:C3"/>
    <mergeCell ref="G64:I64"/>
    <mergeCell ref="G65:I65"/>
    <mergeCell ref="G66:H66"/>
    <mergeCell ref="G61:H61"/>
    <mergeCell ref="G62:I62"/>
    <mergeCell ref="G63:H63"/>
    <mergeCell ref="B4:C4"/>
    <mergeCell ref="E4:F4"/>
    <mergeCell ref="G4:H4"/>
    <mergeCell ref="B1:N2"/>
    <mergeCell ref="G60:H60"/>
    <mergeCell ref="K37:L37"/>
    <mergeCell ref="M37:N37"/>
    <mergeCell ref="I15:J15"/>
  </mergeCells>
  <printOptions horizontalCentered="1" verticalCentered="1"/>
  <pageMargins left="0.5511811023622047" right="0.5511811023622047" top="0.5905511811023623" bottom="0.5905511811023623" header="0.31496062992125984" footer="0.31496062992125984"/>
  <pageSetup fitToHeight="1" fitToWidth="1" horizontalDpi="600" verticalDpi="600" orientation="portrait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NicolaB</dc:creator>
  <cp:keywords/>
  <dc:description/>
  <cp:lastModifiedBy>Deborah Phillips</cp:lastModifiedBy>
  <cp:lastPrinted>2010-07-28T08:22:15Z</cp:lastPrinted>
  <dcterms:created xsi:type="dcterms:W3CDTF">2008-09-05T15:09:59Z</dcterms:created>
  <dcterms:modified xsi:type="dcterms:W3CDTF">2011-10-13T10:49:09Z</dcterms:modified>
  <cp:category/>
  <cp:version/>
  <cp:contentType/>
  <cp:contentStatus/>
</cp:coreProperties>
</file>